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13_ncr:1_{14D44FF6-6D6C-412E-B8F6-76723A1B4E69}"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AB6" i="5"/>
  <c r="V6" i="5"/>
  <c r="E6" i="5"/>
  <c r="X6" i="5"/>
  <c r="J6" i="5"/>
  <c r="S6" i="5"/>
  <c r="T6" i="5"/>
  <c r="R6" i="5"/>
  <c r="I6" i="5"/>
  <c r="H6" i="5"/>
  <c r="G6" i="5"/>
  <c r="F6" i="5"/>
  <c r="AB5" i="5"/>
  <c r="V5" i="5"/>
  <c r="E5" i="5"/>
  <c r="X5" i="5"/>
  <c r="J5" i="5"/>
  <c r="S5" i="5"/>
  <c r="T5" i="5"/>
  <c r="R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<sst xmlns="http://schemas.openxmlformats.org/spreadsheetml/2006/main" count="27986" uniqueCount="20059">
  <si>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</si>
  <si>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</si>
  <si>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</si>
  <si>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</si>
  <si>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</si>
  <si>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</si>
  <si>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</si>
  <si>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</si>
  <si>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</si>
  <si>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</si>
  <si>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</si>
  <si>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</si>
  <si>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</si>
  <si>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</si>
  <si>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</si>
  <si>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</si>
  <si>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</si>
  <si>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</si>
  <si>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</si>
  <si>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</si>
  <si>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</si>
  <si>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</si>
  <si>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</si>
  <si>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</si>
  <si>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</si>
  <si>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</si>
  <si>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</si>
  <si>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</si>
  <si>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</si>
  <si>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</si>
  <si>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</si>
  <si>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</si>
  <si>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</si>
  <si>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</si>
  <si>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</si>
  <si>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</si>
  <si>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</si>
  <si>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</si>
  <si>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</si>
  <si>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</si>
  <si>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</si>
  <si>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</si>
  <si>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</si>
  <si>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</si>
  <si>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</si>
  <si>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</si>
  <si>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</si>
  <si>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</si>
  <si>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</si>
  <si>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</si>
  <si>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</si>
  <si>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</si>
  <si>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</si>
  <si>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</si>
  <si>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</si>
  <si>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</si>
  <si>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</si>
  <si>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</si>
  <si>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</si>
  <si>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</si>
  <si>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</si>
  <si>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</si>
  <si>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</si>
  <si>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</si>
  <si>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</si>
  <si>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</si>
  <si>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</si>
  <si>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</si>
  <si>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</si>
  <si>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</si>
  <si>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</si>
  <si>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</si>
  <si>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</si>
  <si>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</si>
  <si>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</si>
  <si>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</si>
  <si>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</si>
  <si>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</si>
  <si>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</si>
  <si>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</si>
  <si>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</si>
  <si>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</si>
  <si>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</si>
  <si>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</si>
  <si>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</si>
  <si>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</si>
  <si>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</si>
  <si>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</si>
  <si>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</si>
  <si>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</si>
  <si>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</si>
  <si>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</si>
  <si>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</si>
  <si>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</si>
  <si>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</si>
  <si>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</si>
  <si>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</si>
  <si>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</si>
  <si>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</si>
  <si>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</si>
  <si>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</si>
  <si>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</si>
  <si>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</si>
  <si>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</si>
  <si>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</si>
  <si>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</si>
  <si>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</si>
  <si>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</si>
  <si>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</si>
  <si>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</si>
  <si>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</si>
  <si>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</si>
  <si>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</si>
  <si>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</si>
  <si>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</si>
  <si>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</si>
  <si>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</si>
  <si>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</si>
  <si>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</si>
  <si>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</si>
  <si>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</si>
  <si>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</si>
  <si>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</si>
  <si>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</si>
  <si>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</si>
  <si>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</si>
  <si>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</si>
  <si>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</si>
  <si>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</si>
  <si>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</si>
  <si>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</si>
  <si>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</si>
  <si>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</si>
  <si>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</si>
  <si>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</si>
  <si>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</si>
  <si>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</si>
  <si>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</si>
  <si>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</si>
  <si>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</si>
  <si>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</si>
  <si>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</si>
  <si>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</si>
  <si>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</si>
  <si>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</si>
  <si>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</si>
  <si>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</si>
  <si>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</si>
  <si>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</si>
  <si>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</si>
  <si>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</si>
  <si>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</si>
  <si>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</si>
  <si>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</si>
  <si>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</si>
  <si>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</si>
  <si>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</si>
  <si>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</si>
  <si>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</si>
  <si>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</si>
  <si>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</si>
  <si>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</si>
  <si>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</si>
  <si>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</si>
  <si>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</si>
  <si>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</si>
  <si>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</si>
  <si>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</si>
  <si>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</si>
  <si>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</si>
  <si>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</si>
  <si>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</si>
  <si>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</si>
  <si>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</si>
  <si>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</si>
  <si>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</si>
  <si>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</si>
  <si>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</si>
  <si>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</si>
  <si>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</si>
  <si>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</si>
  <si>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</si>
  <si>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</si>
  <si>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</si>
  <si>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</si>
  <si>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</si>
  <si>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</si>
  <si>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</si>
  <si>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</si>
  <si>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</si>
  <si>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</si>
  <si>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</si>
  <si>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</si>
  <si>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</si>
  <si>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</si>
  <si>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</si>
  <si>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</si>
  <si>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</si>
  <si>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</si>
  <si>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</si>
  <si>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</si>
  <si>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</si>
  <si>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</si>
  <si>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</si>
  <si>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</si>
  <si>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</si>
  <si>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</si>
  <si>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</si>
  <si>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</si>
  <si>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</si>
  <si>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</si>
  <si>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</si>
  <si>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</si>
  <si>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</si>
  <si>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</si>
  <si>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</si>
  <si>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</si>
  <si>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</si>
  <si>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</si>
  <si>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</si>
  <si>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</si>
  <si>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</si>
  <si>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</si>
  <si>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</si>
  <si>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</si>
  <si>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</si>
  <si>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</si>
  <si>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</si>
  <si>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</si>
  <si>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</si>
  <si>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</si>
  <si>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</si>
  <si>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</si>
  <si>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</si>
  <si>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</si>
  <si>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</si>
  <si>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</si>
  <si>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</si>
  <si>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</si>
  <si>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</si>
  <si>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</si>
  <si>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</si>
  <si>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</si>
  <si>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</si>
  <si>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</si>
  <si>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</si>
  <si>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</si>
  <si>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</si>
  <si>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</si>
  <si>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</si>
  <si>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</si>
  <si>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</si>
  <si>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</si>
  <si>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</si>
  <si>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</si>
  <si>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</si>
  <si>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</si>
  <si>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</si>
  <si>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</si>
  <si>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</si>
  <si>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</si>
  <si>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</si>
  <si>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</si>
  <si>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</si>
  <si>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</si>
  <si>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</si>
  <si>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</si>
  <si>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</si>
  <si>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</si>
  <si>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</si>
  <si>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</si>
  <si>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</si>
  <si>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</si>
  <si>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</si>
  <si>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</si>
  <si>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</si>
  <si>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</si>
  <si>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</si>
  <si>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</si>
  <si>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</si>
  <si>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</si>
  <si>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</si>
  <si>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</si>
  <si>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</si>
  <si>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</si>
  <si>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</si>
  <si>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</si>
  <si>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</si>
  <si>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</si>
  <si>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</si>
  <si>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</si>
  <si>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</si>
  <si>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</si>
  <si>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</si>
  <si>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</si>
  <si>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</si>
  <si>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</si>
  <si>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</si>
  <si>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</si>
  <si>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</si>
  <si>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</si>
  <si>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</si>
  <si>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</si>
  <si>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</si>
  <si>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</si>
  <si>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</si>
  <si>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</si>
  <si>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</si>
  <si>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</si>
  <si>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</si>
  <si>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</si>
  <si>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</si>
  <si>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</si>
  <si>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</si>
  <si>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</si>
  <si>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</si>
  <si>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</si>
  <si>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</si>
  <si>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</si>
  <si>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</si>
  <si>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</si>
  <si>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</si>
  <si>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</si>
  <si>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</si>
  <si>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</si>
  <si>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</si>
  <si>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</si>
  <si>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</si>
  <si>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</si>
  <si>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</si>
  <si>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</si>
  <si>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</si>
  <si>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</si>
  <si>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</si>
  <si>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</si>
  <si>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</si>
  <si>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</si>
  <si>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</si>
  <si>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</si>
  <si>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</si>
  <si>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</si>
  <si>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</si>
  <si>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</si>
  <si>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</si>
  <si>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</si>
  <si>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</si>
  <si>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</si>
  <si>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</si>
  <si>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</si>
  <si>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</si>
  <si>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</si>
  <si>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</si>
  <si>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</si>
  <si>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</si>
  <si>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</si>
  <si>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</si>
  <si>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</si>
  <si>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</si>
  <si>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</si>
  <si>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</si>
  <si>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</si>
  <si>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</si>
  <si>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</si>
  <si>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</si>
  <si>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</si>
  <si>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</si>
  <si>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</si>
  <si>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</si>
  <si>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</si>
  <si>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</si>
  <si>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</si>
  <si>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</si>
  <si>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</si>
  <si>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</si>
  <si>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</si>
  <si>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</si>
  <si>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</si>
  <si>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</si>
  <si>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</si>
  <si>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</si>
  <si>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</si>
  <si>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</si>
  <si>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</si>
  <si>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</si>
  <si>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</si>
  <si>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</si>
  <si>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</si>
  <si>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</si>
  <si>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</si>
  <si>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</si>
  <si>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</si>
  <si>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</si>
  <si>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</si>
  <si>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</si>
  <si>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</si>
  <si>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</si>
  <si>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</si>
  <si>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</si>
  <si>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</si>
  <si>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</si>
  <si>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</si>
  <si>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</si>
  <si>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</si>
  <si>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</si>
  <si>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</si>
  <si>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</si>
  <si>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</si>
  <si>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</si>
  <si>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</si>
  <si>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</si>
  <si>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</si>
  <si>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</si>
  <si>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</si>
  <si>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</si>
  <si>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</si>
  <si>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</si>
  <si>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</si>
  <si>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</si>
  <si>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</si>
  <si>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</si>
  <si>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</si>
  <si>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</si>
  <si>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</si>
  <si>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</si>
  <si>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</si>
  <si>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</si>
  <si>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</si>
  <si>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</si>
  <si>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</si>
  <si>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</si>
  <si>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</si>
  <si>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</si>
  <si>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</si>
  <si>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</si>
  <si>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</si>
  <si>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</si>
  <si>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</si>
  <si>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</si>
  <si>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</si>
  <si>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</si>
  <si>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</si>
  <si>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</si>
  <si>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</si>
  <si>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</si>
  <si>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</si>
  <si>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</si>
  <si>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</si>
  <si>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</si>
  <si>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</si>
  <si>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</si>
  <si>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</si>
  <si>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</si>
  <si>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</si>
  <si>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</si>
  <si>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</si>
  <si>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</si>
  <si>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</si>
  <si>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</si>
  <si>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</si>
  <si>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</si>
  <si>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</si>
  <si>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</si>
  <si>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</si>
  <si>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</si>
  <si>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</si>
  <si>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</si>
  <si>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</si>
  <si>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</si>
  <si>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</si>
  <si>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</si>
  <si>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</si>
  <si>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</si>
  <si>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</si>
  <si>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</si>
  <si>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</si>
  <si>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</si>
  <si>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</si>
  <si>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</si>
  <si>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</si>
  <si>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</si>
  <si>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</si>
  <si>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</si>
  <si>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</si>
  <si>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</si>
  <si>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</si>
  <si>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</si>
  <si>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</si>
  <si>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</si>
  <si>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</si>
  <si>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</si>
  <si>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</si>
  <si>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</si>
  <si>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</si>
  <si>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</si>
  <si>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</si>
  <si>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</si>
  <si>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</si>
  <si>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</si>
  <si>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</si>
  <si>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</si>
  <si>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</si>
  <si>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</si>
  <si>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</si>
  <si>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</si>
  <si>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</si>
  <si>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</si>
  <si>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</si>
  <si>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</si>
  <si>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</si>
  <si>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</si>
  <si>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</si>
  <si>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</si>
  <si>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</si>
  <si>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</si>
  <si>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</si>
  <si>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</si>
  <si>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</si>
  <si>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</si>
  <si>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</si>
  <si>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</si>
  <si>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</si>
  <si>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</si>
  <si>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</si>
  <si>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</si>
  <si>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</si>
  <si>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</si>
  <si>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</si>
  <si>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</si>
  <si>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</si>
  <si>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</si>
  <si>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</si>
  <si>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</si>
  <si>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</si>
  <si>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</si>
  <si>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</si>
  <si>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</si>
  <si>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</si>
  <si>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</si>
  <si>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</si>
  <si>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</si>
  <si>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</si>
  <si>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</si>
  <si>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</si>
  <si>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</si>
  <si>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</si>
  <si>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</si>
  <si>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</si>
  <si>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</si>
  <si>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</si>
  <si>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</si>
  <si>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</si>
  <si>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</si>
  <si>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</si>
  <si>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</si>
  <si>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</si>
  <si>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</si>
  <si>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</si>
  <si>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</si>
  <si>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</si>
  <si>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</si>
  <si>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</si>
  <si>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</si>
  <si>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</si>
  <si>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</si>
  <si>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</si>
  <si>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</si>
  <si>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</si>
  <si>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</si>
  <si>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</si>
  <si>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</si>
  <si>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</si>
  <si>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</si>
  <si>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</si>
  <si>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</si>
  <si>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</si>
  <si>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</si>
  <si>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</si>
  <si>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</si>
  <si>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</si>
  <si>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</si>
  <si>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</si>
  <si>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</si>
  <si>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</si>
  <si>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</si>
  <si>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</si>
  <si>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</si>
  <si>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</si>
  <si>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</si>
  <si>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</si>
  <si>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</si>
  <si>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</si>
  <si>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</si>
  <si>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</si>
  <si>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</si>
  <si>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</si>
  <si>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</si>
  <si>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</si>
  <si>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</si>
  <si>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</si>
  <si>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</si>
  <si>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</si>
  <si>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</si>
  <si>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</si>
  <si>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</si>
  <si>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</si>
  <si>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</si>
  <si>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</si>
  <si>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</si>
  <si>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</si>
  <si>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</si>
  <si>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</si>
  <si>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</si>
  <si>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</si>
  <si>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</si>
  <si>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</si>
  <si>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</si>
  <si>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</si>
  <si>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</si>
  <si>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</si>
  <si>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</si>
  <si>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</si>
  <si>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</si>
  <si>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</si>
  <si>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</si>
  <si>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</si>
  <si>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</si>
  <si>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</si>
  <si>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</si>
  <si>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</si>
  <si>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</si>
  <si>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</si>
  <si>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</si>
  <si>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</si>
  <si>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</si>
  <si>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</si>
  <si>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</si>
  <si>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</si>
  <si>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</si>
  <si>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</si>
  <si>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</si>
  <si>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</si>
  <si>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</si>
  <si>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</si>
  <si>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</si>
  <si>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</si>
  <si>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</si>
  <si>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</si>
  <si>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</si>
  <si>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</si>
  <si>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</si>
  <si>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</si>
  <si>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</si>
  <si>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</si>
  <si>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</si>
  <si>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</si>
  <si>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</si>
  <si>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</si>
  <si>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</si>
  <si>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</si>
  <si>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</si>
  <si>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</si>
  <si>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</si>
  <si>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</si>
  <si>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</si>
  <si>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</si>
  <si>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</si>
  <si>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</si>
  <si>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</si>
  <si>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</si>
  <si>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</si>
  <si>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</si>
  <si>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</si>
  <si>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</si>
  <si>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</si>
  <si>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</si>
  <si>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</si>
  <si>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</si>
  <si>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</si>
  <si>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</si>
  <si>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</si>
  <si>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</si>
  <si>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</si>
  <si>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</si>
  <si>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</si>
  <si>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</si>
  <si>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</si>
  <si>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</si>
  <si>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</si>
  <si>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</si>
  <si>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</si>
  <si>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</si>
  <si>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</si>
  <si>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</si>
  <si>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</si>
  <si>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</si>
  <si>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</si>
  <si>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</si>
  <si>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</si>
  <si>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</si>
  <si>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</si>
  <si>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</si>
  <si>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</si>
  <si>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</si>
  <si>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</si>
  <si>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</si>
  <si>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</si>
  <si>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</si>
  <si>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</si>
  <si>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</si>
  <si>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</si>
  <si>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</si>
  <si>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</si>
  <si>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</si>
  <si>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</si>
  <si>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</si>
  <si>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</si>
  <si>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</si>
  <si>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</si>
  <si>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</si>
  <si>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</si>
  <si>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</si>
  <si>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</si>
  <si>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</si>
  <si>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</si>
  <si>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</si>
  <si>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</si>
  <si>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</si>
  <si>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</si>
  <si>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</si>
  <si>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</si>
  <si>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</si>
  <si>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</si>
  <si>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</si>
  <si>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</si>
  <si>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</si>
  <si>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</si>
  <si>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</si>
  <si>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</si>
  <si>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</si>
  <si>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</si>
  <si>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</si>
  <si>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</si>
  <si>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</si>
  <si>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</si>
  <si>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</si>
  <si>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</si>
  <si>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</si>
  <si>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</si>
  <si>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</si>
  <si>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</si>
  <si>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</si>
  <si>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</si>
  <si>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</si>
  <si>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</si>
  <si>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</si>
  <si>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</si>
  <si>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</si>
  <si>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</si>
  <si>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</si>
  <si>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</si>
  <si>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</si>
  <si>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</si>
  <si>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</si>
  <si>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</si>
  <si>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</si>
  <si>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</si>
  <si>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</si>
  <si>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</si>
  <si>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</si>
  <si>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</si>
  <si>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</si>
  <si>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</si>
  <si>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</si>
  <si>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</si>
  <si>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</si>
  <si>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</si>
  <si>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</si>
  <si>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</si>
  <si>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</si>
  <si>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</si>
  <si>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</si>
  <si>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</si>
  <si>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</si>
  <si>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</si>
  <si>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</si>
  <si>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</si>
  <si>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</si>
  <si>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</si>
  <si>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</si>
  <si>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</si>
  <si>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</si>
  <si>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</si>
  <si>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</si>
  <si>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</si>
  <si>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</si>
  <si>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</si>
  <si>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</si>
  <si>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</si>
  <si>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</si>
  <si>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</si>
  <si>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</si>
  <si>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</si>
  <si>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</si>
  <si>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</si>
  <si>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</si>
  <si>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</si>
  <si>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</si>
  <si>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</si>
  <si>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</si>
  <si>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</si>
  <si>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</si>
  <si>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</si>
  <si>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</si>
  <si>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</si>
  <si>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</si>
  <si>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</si>
  <si>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</si>
  <si>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</si>
  <si>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</si>
  <si>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</si>
  <si>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</si>
  <si>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</si>
  <si>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</si>
  <si>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</si>
  <si>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</si>
  <si>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</si>
  <si>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</si>
  <si>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</si>
  <si>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</si>
  <si>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</si>
  <si>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</si>
  <si>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</si>
  <si>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</si>
  <si>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</si>
  <si>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</si>
  <si>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</si>
  <si>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</si>
  <si>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</si>
  <si>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</si>
  <si>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</si>
  <si>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</si>
  <si>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</si>
  <si>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</si>
  <si>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</si>
  <si>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</si>
  <si>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</si>
  <si>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</si>
  <si>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</si>
  <si>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</si>
  <si>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</si>
  <si>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</si>
  <si>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</si>
  <si>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</si>
  <si>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</si>
  <si>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</si>
  <si>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</si>
  <si>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</si>
  <si>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</si>
  <si>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</si>
  <si>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</si>
  <si>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</si>
  <si>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</si>
  <si>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</si>
  <si>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</si>
  <si>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</si>
  <si>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</si>
  <si>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</si>
  <si>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</si>
  <si>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</si>
  <si>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</si>
  <si>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</si>
  <si>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</si>
  <si>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</si>
  <si>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</si>
  <si>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</si>
  <si>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</si>
  <si>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</si>
  <si>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</si>
  <si>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</si>
  <si>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</si>
  <si>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</si>
  <si>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</si>
  <si>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</si>
  <si>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</si>
  <si>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</si>
  <si>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</si>
  <si>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</si>
  <si>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</si>
  <si>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</si>
  <si>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</si>
  <si>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</si>
  <si>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</si>
  <si>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</si>
  <si>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</si>
  <si>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</si>
  <si>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</si>
  <si>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</si>
  <si>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</si>
  <si>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</si>
  <si>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</si>
  <si>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</si>
  <si>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</si>
  <si>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</si>
  <si>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</si>
  <si>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</si>
  <si>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</si>
  <si>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</si>
  <si>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</si>
  <si>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</si>
  <si>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</si>
  <si>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</si>
  <si>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</si>
  <si>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</si>
  <si>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</si>
  <si>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</si>
  <si>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</si>
  <si>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</si>
  <si>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</si>
  <si>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</si>
  <si>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</si>
  <si>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</si>
  <si>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</si>
  <si>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</si>
  <si>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</si>
  <si>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</si>
  <si>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</si>
  <si>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</si>
  <si>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</si>
  <si>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</si>
  <si>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</si>
  <si>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</si>
  <si>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</si>
  <si>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</si>
  <si>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</si>
  <si>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</si>
  <si>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</si>
  <si>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</si>
  <si>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</si>
  <si>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</si>
  <si>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</si>
  <si>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</si>
  <si>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</si>
  <si>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</si>
  <si>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</si>
  <si>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</si>
  <si>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</si>
  <si>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</si>
  <si>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</si>
  <si>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</si>
  <si>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</si>
  <si>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</si>
  <si>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</si>
  <si>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</si>
  <si>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</si>
  <si>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</si>
  <si>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</si>
  <si>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</si>
  <si>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</si>
  <si>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</si>
  <si>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</si>
  <si>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</si>
  <si>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</si>
  <si>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</si>
  <si>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</si>
  <si>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</si>
  <si>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</si>
  <si>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</si>
  <si>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</si>
  <si>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</si>
  <si>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</si>
  <si>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</si>
  <si>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</si>
  <si>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</si>
  <si>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</si>
  <si>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</si>
  <si>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</si>
  <si>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</si>
  <si>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</si>
  <si>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</si>
  <si>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</si>
  <si>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</si>
  <si>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</si>
  <si>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</si>
  <si>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</si>
  <si>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</si>
  <si>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</si>
  <si>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</si>
  <si>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</si>
  <si>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</si>
  <si>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</si>
  <si>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</si>
  <si>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</si>
  <si>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</si>
  <si>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</si>
  <si>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</si>
  <si>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</si>
  <si>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</si>
  <si>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</si>
  <si>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</si>
  <si>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</si>
  <si>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</si>
  <si>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</si>
  <si>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</si>
  <si>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</si>
  <si>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</si>
  <si>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</si>
  <si>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</si>
  <si>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</si>
  <si>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</si>
  <si>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</si>
  <si>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</si>
  <si>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</si>
  <si>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</si>
  <si>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</si>
  <si>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</si>
  <si>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</si>
  <si>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</si>
  <si>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</si>
  <si>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</si>
  <si>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</si>
  <si>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</si>
  <si>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</si>
  <si>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</si>
  <si>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</si>
  <si>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</si>
  <si>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</si>
  <si>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</si>
  <si>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</si>
  <si>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</si>
  <si>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</si>
  <si>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</si>
  <si>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</si>
  <si>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</si>
  <si>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</si>
  <si>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</si>
  <si>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</si>
  <si>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</si>
  <si>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</si>
  <si>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</si>
  <si>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</si>
  <si>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</si>
  <si>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</si>
  <si>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</si>
  <si>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</si>
  <si>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</si>
  <si>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</si>
  <si>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</si>
  <si>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</si>
  <si>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</si>
  <si>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</si>
  <si>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</si>
  <si>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</si>
  <si>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</si>
  <si>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</si>
  <si>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</si>
  <si>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</si>
  <si>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</si>
  <si>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</si>
  <si>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</si>
  <si>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</si>
  <si>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</si>
  <si>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</si>
  <si>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</si>
  <si>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</si>
  <si>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</si>
  <si>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</si>
  <si>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</si>
  <si>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</si>
  <si>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</si>
  <si>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</si>
  <si>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</si>
  <si>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</si>
  <si>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</si>
  <si>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</si>
  <si>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</si>
  <si>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</si>
  <si>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</si>
  <si>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</si>
  <si>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</si>
  <si>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</si>
  <si>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</si>
  <si>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</si>
  <si>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</si>
  <si>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</si>
  <si>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</si>
  <si>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</si>
  <si>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</si>
  <si>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</si>
  <si>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</si>
  <si>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</si>
  <si>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</si>
  <si>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</si>
  <si>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</si>
  <si>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</si>
  <si>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</si>
  <si>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</si>
  <si>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</si>
  <si>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</si>
  <si>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</si>
  <si>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</si>
  <si>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</si>
  <si>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</si>
  <si>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</si>
  <si>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</si>
  <si>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</si>
  <si>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</si>
  <si>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</si>
  <si>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</si>
  <si>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</si>
  <si>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</si>
  <si>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</si>
  <si>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</si>
  <si>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</si>
  <si>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</si>
  <si>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</si>
  <si>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</si>
  <si>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</si>
  <si>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</si>
  <si>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</si>
  <si>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</si>
  <si>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</si>
  <si>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</si>
  <si>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</si>
  <si>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</si>
  <si>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</si>
  <si>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</si>
  <si>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</si>
  <si>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</si>
  <si>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</si>
  <si>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</si>
  <si>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</si>
  <si>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</si>
  <si>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</si>
  <si>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</si>
  <si>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</si>
  <si>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</si>
  <si>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</si>
  <si>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</si>
  <si>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</si>
  <si>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</si>
  <si>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</si>
  <si>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</si>
  <si>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</si>
  <si>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</si>
  <si>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</si>
  <si>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</si>
  <si>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</si>
  <si>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</si>
  <si>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</si>
  <si>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</si>
  <si>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</si>
  <si>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</si>
  <si>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</si>
  <si>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</si>
  <si>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</si>
  <si>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</si>
  <si>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</si>
  <si>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</si>
  <si>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</si>
  <si>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</si>
  <si>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</si>
  <si>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</si>
  <si>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</si>
  <si>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</si>
  <si>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</si>
  <si>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</si>
  <si>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</si>
  <si>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</si>
  <si>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</si>
  <si>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</si>
  <si>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</si>
  <si>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</si>
  <si>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</si>
  <si>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</si>
  <si>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</si>
  <si>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</si>
  <si>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</si>
  <si>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</si>
  <si>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</si>
  <si>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</si>
  <si>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</si>
  <si>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</si>
  <si>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</si>
  <si>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</si>
  <si>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</si>
  <si>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</si>
  <si>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</si>
  <si>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</si>
  <si>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</si>
  <si>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</si>
  <si>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</si>
  <si>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</si>
  <si>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</si>
  <si>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</si>
  <si>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</si>
  <si>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</si>
  <si>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</si>
  <si>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</si>
  <si>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</si>
  <si>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</si>
  <si>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</si>
  <si>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</si>
  <si>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</si>
  <si>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</si>
  <si>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</si>
  <si>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</si>
  <si>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</si>
  <si>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</si>
  <si>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</si>
  <si>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</si>
  <si>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</si>
  <si>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</si>
  <si>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</si>
  <si>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</si>
  <si>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</si>
  <si>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</si>
  <si>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</si>
  <si>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</si>
  <si>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</si>
  <si>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</si>
  <si>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</si>
  <si>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</si>
  <si>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</si>
  <si>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</si>
  <si>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</si>
  <si>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</si>
  <si>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</si>
  <si>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</si>
  <si>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</si>
  <si>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</si>
  <si>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</si>
  <si>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</si>
  <si>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</si>
  <si>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</si>
  <si>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</si>
  <si>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</si>
  <si>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</si>
  <si>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</si>
  <si>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</si>
  <si>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</si>
  <si>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</si>
  <si>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</si>
  <si>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</si>
  <si>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</si>
  <si>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</si>
  <si>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</si>
  <si>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</si>
  <si>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</si>
  <si>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</si>
  <si>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</si>
  <si>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</si>
  <si>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</si>
  <si>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</si>
  <si>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</si>
  <si>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</si>
  <si>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</si>
  <si>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</si>
  <si>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</si>
  <si>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</si>
  <si>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</si>
  <si>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</si>
  <si>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</si>
  <si>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</si>
  <si>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</si>
  <si>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</si>
  <si>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</si>
  <si>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</si>
  <si>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</si>
  <si>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</si>
  <si>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</si>
  <si>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</si>
  <si>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</si>
  <si>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</si>
  <si>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</si>
  <si>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</si>
  <si>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</si>
  <si>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</si>
  <si>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</si>
  <si>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</si>
  <si>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</si>
  <si>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</si>
  <si>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</si>
  <si>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</si>
  <si>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</si>
  <si>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</si>
  <si>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</si>
  <si>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</si>
  <si>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</si>
  <si>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</si>
  <si>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</si>
  <si>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</si>
  <si>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</si>
  <si>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</si>
  <si>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</si>
  <si>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</si>
  <si>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</si>
  <si>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</si>
  <si>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</si>
  <si>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</si>
  <si>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</si>
  <si>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</si>
  <si>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</si>
  <si>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</si>
  <si>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</si>
  <si>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</si>
  <si>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</si>
  <si>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</si>
  <si>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</si>
  <si>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</si>
  <si>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</si>
  <si>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</si>
  <si>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</si>
  <si>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</si>
  <si>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</si>
  <si>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</si>
  <si>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</si>
  <si>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</si>
  <si>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</si>
  <si>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</si>
  <si>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</si>
  <si>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</si>
  <si>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</si>
  <si>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</si>
  <si>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</si>
  <si>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</si>
  <si>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</si>
  <si>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</si>
  <si>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</si>
  <si>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</si>
  <si>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</si>
  <si>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</si>
  <si>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</si>
  <si>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</si>
  <si>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</si>
  <si>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</si>
  <si>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</si>
  <si>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</si>
  <si>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</si>
  <si>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</si>
  <si>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</si>
  <si>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</si>
  <si>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</si>
  <si>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</si>
  <si>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</si>
  <si>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</si>
  <si>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</si>
  <si>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</si>
  <si>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</si>
  <si>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</si>
  <si>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</si>
  <si>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</si>
  <si>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</si>
  <si>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</si>
  <si>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</si>
  <si>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</si>
  <si>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</si>
  <si>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</si>
  <si>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</si>
  <si>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</si>
  <si>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</si>
  <si>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</si>
  <si>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</si>
  <si>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</si>
  <si>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</si>
  <si>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</si>
  <si>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</si>
  <si>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</si>
  <si>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</si>
  <si>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</si>
  <si>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</si>
  <si>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</si>
  <si>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</si>
  <si>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</si>
  <si>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</si>
  <si>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</si>
  <si>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</si>
  <si>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</si>
  <si>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</si>
  <si>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</si>
  <si>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</si>
  <si>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</si>
  <si>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</si>
  <si>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</si>
  <si>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</si>
  <si>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</si>
  <si>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</si>
  <si>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</si>
  <si>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</si>
  <si>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</si>
  <si>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</si>
  <si>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</si>
  <si>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</si>
  <si>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</si>
  <si>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</si>
  <si>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</si>
  <si>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</si>
  <si>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</si>
  <si>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</si>
  <si>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</si>
  <si>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</si>
  <si>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</si>
  <si>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</si>
  <si>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</si>
  <si>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</si>
  <si>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</si>
  <si>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</si>
  <si>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</si>
  <si>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</si>
  <si>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</si>
  <si>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</si>
  <si>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</si>
  <si>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</si>
  <si>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</si>
  <si>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</si>
  <si>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</si>
  <si>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</si>
  <si>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</si>
  <si>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</si>
  <si>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</si>
  <si>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</si>
  <si>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</si>
  <si>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</si>
  <si>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</si>
  <si>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</si>
  <si>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</si>
  <si>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</si>
  <si>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</si>
  <si>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</si>
  <si>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</si>
  <si>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</si>
  <si>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</si>
  <si>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</si>
  <si>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</si>
  <si>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</si>
  <si>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</si>
  <si>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</si>
  <si>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</si>
  <si>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</si>
  <si>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</si>
  <si>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</si>
  <si>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</si>
  <si>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</si>
  <si>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</si>
  <si>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</si>
  <si>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</si>
  <si>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</si>
  <si>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</si>
  <si>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</si>
  <si>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</si>
  <si>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</si>
  <si>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</si>
  <si>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</si>
  <si>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</si>
  <si>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</si>
  <si>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</si>
  <si>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</si>
  <si>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</si>
  <si>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</si>
  <si>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</si>
  <si>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</si>
  <si>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</si>
  <si>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</si>
  <si>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</si>
  <si>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</si>
  <si>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</si>
  <si>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</si>
  <si>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</si>
  <si>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</si>
  <si>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</si>
  <si>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</si>
  <si>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</si>
  <si>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</si>
  <si>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</si>
  <si>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</si>
  <si>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</si>
  <si>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</si>
  <si>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</si>
  <si>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</si>
  <si>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</si>
  <si>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</si>
  <si>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</si>
  <si>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</si>
  <si>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</si>
  <si>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</si>
  <si>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</si>
  <si>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</si>
  <si>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</si>
  <si>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</si>
  <si>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</si>
  <si>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</si>
  <si>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</si>
  <si>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</si>
  <si>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</si>
  <si>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</si>
  <si>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</si>
  <si>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</si>
  <si>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</si>
  <si>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</si>
  <si>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</si>
  <si>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</si>
  <si>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</si>
  <si>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</si>
  <si>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</si>
  <si>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</si>
  <si>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</si>
  <si>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</si>
  <si>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</si>
  <si>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</si>
  <si>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</si>
  <si>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</si>
  <si>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</si>
  <si>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</si>
  <si>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</si>
  <si>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</si>
  <si>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</si>
  <si>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</si>
  <si>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</si>
  <si>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</si>
  <si>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</si>
  <si>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</si>
  <si>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</si>
  <si>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</si>
  <si>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</si>
  <si>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</si>
  <si>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</si>
  <si>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</si>
  <si>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</si>
  <si>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</si>
  <si>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</si>
  <si>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</si>
  <si>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</si>
  <si>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</si>
  <si>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</si>
  <si>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</si>
  <si>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</si>
  <si>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</si>
  <si>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</si>
  <si>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</si>
  <si>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</si>
  <si>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</si>
  <si>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</si>
  <si>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</si>
  <si>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</si>
  <si>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</si>
  <si>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</si>
  <si>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</si>
  <si>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</si>
  <si>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</si>
  <si>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</si>
  <si>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</si>
  <si>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</si>
  <si>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</si>
  <si>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</si>
  <si>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</si>
  <si>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</si>
  <si>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</si>
  <si>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</si>
  <si>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</si>
  <si>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</si>
  <si>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</si>
  <si>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</si>
  <si>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</si>
  <si>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</si>
  <si>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</si>
  <si>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</si>
  <si>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</si>
  <si>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</si>
  <si>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</si>
  <si>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</si>
  <si>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</si>
  <si>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</si>
  <si>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</si>
  <si>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</si>
  <si>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</si>
  <si>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</si>
  <si>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</si>
  <si>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</si>
  <si>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</si>
  <si>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</si>
  <si>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</si>
  <si>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</si>
  <si>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</si>
  <si>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</si>
  <si>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</si>
  <si>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</si>
  <si>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</si>
  <si>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</si>
  <si>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</si>
  <si>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</si>
  <si>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</si>
  <si>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</si>
  <si>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</si>
  <si>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</si>
  <si>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</si>
  <si>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</si>
  <si>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</si>
  <si>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</si>
  <si>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</si>
  <si>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</si>
  <si>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</si>
  <si>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</si>
  <si>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</si>
  <si>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</si>
  <si>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</si>
  <si>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</si>
  <si>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</si>
  <si>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</si>
  <si>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</si>
  <si>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</si>
  <si>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</si>
  <si>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</si>
  <si>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</si>
  <si>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</si>
  <si>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</si>
  <si>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</si>
  <si>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</si>
  <si>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</si>
  <si>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</si>
  <si>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</si>
  <si>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</si>
  <si>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</si>
  <si>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</si>
  <si>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</si>
  <si>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</si>
  <si>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</si>
  <si>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</si>
  <si>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</si>
  <si>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</si>
  <si>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</si>
  <si>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</si>
  <si>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</si>
  <si>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</si>
  <si>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</si>
  <si>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</si>
  <si>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</si>
  <si>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</si>
  <si>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</si>
  <si>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</si>
  <si>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</si>
  <si>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</si>
  <si>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</si>
  <si>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</si>
  <si>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</si>
  <si>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</si>
  <si>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</si>
  <si>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</si>
  <si>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</si>
  <si>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</si>
  <si>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</si>
  <si>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</si>
  <si>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</si>
  <si>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</si>
  <si>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</si>
  <si>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</si>
  <si>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</si>
  <si>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</si>
  <si>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</si>
  <si>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</si>
  <si>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</si>
  <si>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</si>
  <si>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</si>
  <si>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</si>
  <si>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</si>
  <si>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</si>
  <si>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</si>
  <si>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</si>
  <si>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</si>
  <si>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</si>
  <si>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</si>
  <si>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</si>
  <si>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</si>
  <si>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</si>
  <si>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</si>
  <si>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</si>
  <si>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</si>
  <si>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</si>
  <si>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</si>
  <si>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</si>
  <si>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</si>
  <si>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</si>
  <si>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</si>
  <si>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</si>
  <si>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</si>
  <si>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</si>
  <si>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</si>
  <si>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</si>
  <si>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</si>
  <si>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</si>
  <si>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</si>
  <si>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</si>
  <si>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</si>
  <si>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</si>
  <si>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</si>
  <si>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</si>
  <si>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</si>
  <si>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</si>
  <si>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</si>
  <si>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</si>
  <si>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</si>
  <si>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</si>
  <si>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</si>
  <si>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</si>
  <si>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</si>
  <si>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</si>
  <si>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</si>
  <si>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</si>
  <si>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</si>
  <si>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</si>
  <si>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</si>
  <si>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</si>
  <si>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</si>
  <si>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</si>
  <si>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</si>
  <si>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</si>
  <si>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</si>
  <si>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</si>
  <si>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</si>
  <si>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</si>
  <si>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</si>
  <si>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</si>
  <si>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</si>
  <si>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</si>
  <si>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</si>
  <si>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</si>
  <si>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</si>
  <si>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</si>
  <si>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</si>
  <si>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</si>
  <si>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</si>
  <si>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</si>
  <si>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</si>
  <si>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</si>
  <si>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</si>
  <si>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</si>
  <si>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</si>
  <si>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</si>
  <si>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</si>
  <si>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</si>
  <si>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</si>
  <si>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</si>
  <si>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</si>
  <si>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</si>
  <si>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</si>
  <si>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</si>
  <si>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</si>
  <si>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</si>
  <si>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</si>
  <si>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</si>
  <si>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</si>
  <si>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</si>
  <si>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</si>
  <si>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</si>
  <si>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</si>
  <si>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</si>
  <si>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</si>
  <si>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</si>
  <si>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</si>
  <si>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</si>
  <si>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</si>
  <si>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</si>
  <si>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</si>
  <si>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</si>
  <si>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</si>
  <si>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</si>
  <si>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</si>
  <si>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</si>
  <si>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</si>
  <si>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</si>
  <si>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</si>
  <si>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</si>
  <si>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</si>
  <si>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</si>
  <si>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</si>
  <si>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</si>
  <si>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</si>
  <si>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</si>
  <si>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</si>
  <si>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</si>
  <si>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</si>
  <si>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</si>
  <si>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</si>
  <si>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</si>
  <si>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</si>
  <si>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</si>
  <si>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</si>
  <si>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</si>
  <si>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</si>
  <si>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</si>
  <si>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</si>
  <si>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</si>
  <si>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</si>
  <si>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</si>
  <si>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</si>
  <si>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</si>
  <si>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</si>
  <si>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</si>
  <si>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</si>
  <si>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</si>
  <si>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</si>
  <si>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</si>
  <si>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</si>
  <si>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</si>
  <si>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</si>
  <si>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</si>
  <si>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</si>
  <si>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</si>
  <si>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</si>
  <si>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</si>
  <si>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</si>
  <si>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</si>
  <si>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</si>
  <si>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</si>
  <si>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</si>
  <si>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</si>
  <si>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</si>
  <si>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</si>
  <si>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</si>
  <si>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</si>
  <si>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</si>
  <si>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</si>
  <si>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</si>
  <si>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</si>
  <si>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</si>
  <si>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</si>
  <si>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</si>
  <si>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</si>
  <si>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</si>
  <si>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</si>
  <si>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</si>
  <si>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</si>
  <si>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</si>
  <si>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</si>
  <si>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</si>
  <si>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</si>
  <si>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</si>
  <si>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</si>
  <si>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</si>
  <si>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</si>
  <si>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</si>
  <si>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</si>
  <si>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</si>
  <si>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</si>
  <si>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</si>
  <si>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</si>
  <si>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</si>
  <si>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</si>
  <si>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</si>
  <si>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</si>
  <si>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</si>
  <si>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</si>
  <si>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</si>
  <si>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</si>
  <si>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</si>
  <si>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</si>
  <si>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</si>
  <si>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</si>
  <si>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</si>
  <si>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</si>
  <si>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</si>
  <si>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</si>
  <si>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</si>
  <si>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</si>
  <si>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</si>
  <si>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</si>
  <si>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</si>
  <si>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</si>
  <si>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</si>
  <si>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</si>
  <si>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</si>
  <si>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</si>
  <si>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</si>
  <si>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</si>
  <si>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</si>
  <si>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</si>
  <si>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</si>
  <si>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</si>
  <si>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</si>
  <si>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</si>
  <si>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</si>
  <si>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</si>
  <si>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</si>
  <si>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</si>
  <si>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</si>
  <si>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</si>
  <si>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</si>
  <si>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</si>
  <si>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</si>
  <si>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</si>
  <si>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</si>
  <si>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</si>
  <si>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</si>
  <si>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</si>
  <si>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</si>
  <si>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</si>
  <si>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</si>
  <si>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</si>
  <si>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</si>
  <si>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</si>
  <si>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</si>
  <si>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</si>
  <si>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</si>
  <si>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</si>
  <si>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</si>
  <si>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</si>
  <si>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</si>
  <si>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</si>
  <si>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</si>
  <si>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</si>
  <si>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</si>
  <si>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</si>
  <si>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</si>
  <si>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</si>
  <si>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</si>
  <si>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</si>
  <si>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</si>
  <si>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</si>
  <si>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</si>
  <si>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</si>
  <si>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</si>
  <si>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</si>
  <si>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</si>
  <si>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</si>
  <si>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</si>
  <si>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</si>
  <si>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</si>
  <si>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</si>
  <si>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</si>
  <si>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</si>
  <si>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</si>
  <si>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</si>
  <si>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</si>
  <si>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</si>
  <si>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</si>
  <si>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</si>
  <si>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</si>
  <si>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</si>
  <si>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</si>
  <si>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</si>
  <si>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</si>
  <si>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</si>
  <si>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</si>
  <si>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</si>
  <si>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</si>
  <si>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</si>
  <si>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</si>
  <si>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</si>
  <si>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</si>
  <si>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</si>
  <si>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</si>
  <si>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</si>
  <si>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</si>
  <si>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</si>
  <si>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</si>
  <si>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</si>
  <si>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</si>
  <si>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</si>
  <si>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</si>
  <si>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</si>
  <si>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</si>
  <si>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</si>
  <si>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</si>
  <si>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</si>
  <si>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</si>
  <si>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</si>
  <si>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</si>
  <si>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</si>
  <si>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</si>
  <si>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</si>
  <si>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</si>
  <si>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</si>
  <si>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</si>
  <si>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</si>
  <si>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</si>
  <si>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</si>
  <si>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</si>
  <si>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</si>
  <si>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</si>
  <si>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</si>
  <si>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</si>
  <si>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</si>
  <si>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</si>
  <si>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</si>
  <si>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</si>
  <si>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</si>
  <si>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</si>
  <si>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</si>
  <si>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</si>
  <si>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</si>
  <si>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</si>
  <si>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</si>
  <si>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</si>
  <si>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</si>
  <si>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</si>
  <si>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</si>
  <si>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</si>
  <si>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</si>
  <si>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</si>
  <si>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</si>
  <si>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</si>
  <si>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</si>
  <si>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</si>
  <si>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</si>
  <si>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</si>
  <si>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</si>
  <si>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</si>
  <si>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</si>
  <si>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</si>
  <si>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</si>
  <si>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</si>
  <si>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</si>
  <si>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</si>
  <si>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</si>
  <si>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</si>
  <si>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</si>
  <si>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</si>
  <si>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</si>
  <si>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</si>
  <si>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</si>
  <si>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</si>
  <si>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</si>
  <si>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</si>
  <si>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</si>
  <si>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</si>
  <si>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</si>
  <si>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</si>
  <si>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</si>
  <si>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</si>
  <si>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</si>
  <si>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</si>
  <si>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</si>
  <si>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</si>
  <si>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</si>
  <si>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</si>
  <si>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</si>
  <si>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</si>
  <si>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</si>
  <si>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</si>
  <si>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</si>
  <si>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</si>
  <si>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</si>
  <si>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</si>
  <si>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</si>
  <si>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</si>
  <si>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</si>
  <si>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</si>
  <si>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</si>
  <si>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</si>
  <si>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</si>
  <si>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</si>
  <si>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</si>
  <si>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</si>
  <si>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</si>
  <si>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</si>
  <si>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</si>
  <si>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</si>
  <si>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</si>
  <si>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</si>
  <si>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</si>
  <si>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</si>
  <si>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</si>
  <si>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</si>
  <si>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</si>
  <si>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</si>
  <si>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</si>
  <si>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</si>
  <si>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</si>
  <si>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</si>
  <si>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</si>
  <si>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</si>
  <si>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</si>
  <si>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</si>
  <si>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</si>
  <si>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</si>
  <si>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</si>
  <si>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</si>
  <si>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</si>
  <si>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</si>
  <si>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</si>
  <si>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</si>
  <si>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</si>
  <si>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</si>
  <si>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</si>
  <si>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</si>
  <si>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</si>
  <si>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</si>
  <si>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</si>
  <si>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</si>
  <si>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</si>
  <si>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</si>
  <si>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</si>
  <si>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</si>
  <si>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</si>
  <si>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</si>
  <si>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</si>
  <si>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</si>
  <si>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</si>
  <si>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</si>
  <si>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</si>
  <si>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</si>
  <si>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</si>
  <si>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</si>
  <si>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</si>
  <si>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</si>
  <si>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</si>
  <si>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</si>
  <si>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</si>
  <si>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</si>
  <si>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</si>
  <si>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</si>
  <si>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</si>
  <si>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</si>
  <si>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</si>
  <si>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</si>
  <si>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</si>
  <si>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</si>
  <si>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</si>
  <si>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</si>
  <si>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</si>
  <si>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</si>
  <si>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</si>
  <si>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</si>
  <si>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</si>
  <si>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</si>
  <si>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</si>
  <si>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</si>
  <si>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</si>
  <si>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</si>
  <si>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</si>
  <si>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</si>
  <si>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</si>
  <si>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</si>
  <si>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</si>
  <si>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</si>
  <si>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</si>
  <si>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</si>
  <si>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</si>
  <si>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</si>
  <si>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</si>
  <si>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</si>
  <si>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</si>
  <si>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</si>
  <si>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</si>
  <si>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</si>
  <si>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</si>
  <si>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</si>
  <si>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</si>
  <si>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</si>
  <si>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</si>
  <si>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</si>
  <si>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</si>
  <si>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</si>
  <si>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</si>
  <si>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</si>
  <si>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</si>
  <si>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</si>
  <si>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</si>
  <si>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</si>
  <si>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</si>
  <si>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</si>
  <si>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</si>
  <si>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</si>
  <si>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</si>
  <si>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</si>
  <si>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</si>
  <si>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</si>
  <si>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</si>
  <si>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</si>
  <si>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</si>
  <si>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</si>
  <si>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</si>
  <si>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</si>
  <si>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</si>
  <si>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</si>
  <si>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</si>
  <si>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</si>
  <si>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</si>
  <si>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</si>
  <si>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</si>
  <si>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</si>
  <si>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</si>
  <si>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</si>
  <si>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</si>
  <si>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</si>
  <si>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</si>
  <si>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</si>
  <si>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</si>
  <si>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</si>
  <si>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</si>
  <si>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</si>
  <si>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</si>
  <si>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</si>
  <si>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</si>
  <si>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</si>
  <si>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</si>
  <si>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</si>
  <si>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</si>
  <si>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</si>
  <si>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</si>
  <si>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</si>
  <si>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</si>
  <si>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</si>
  <si>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</si>
  <si>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</si>
  <si>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</si>
  <si>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</si>
  <si>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</si>
  <si>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</si>
  <si>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</si>
  <si>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</si>
  <si>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</si>
  <si>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</si>
  <si>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</si>
  <si>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</si>
  <si>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</si>
  <si>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</si>
  <si>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</si>
  <si>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</si>
  <si>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</si>
  <si>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</si>
  <si>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</si>
  <si>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</si>
  <si>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</si>
  <si>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</si>
  <si>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</si>
  <si>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</si>
  <si>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</si>
  <si>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</si>
  <si>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</si>
  <si>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</si>
  <si>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</si>
  <si>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</si>
  <si>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</si>
  <si>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</si>
  <si>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</si>
  <si>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</si>
  <si>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</si>
  <si>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</si>
  <si>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</si>
  <si>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</si>
  <si>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</si>
  <si>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</si>
  <si>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</si>
  <si>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</si>
  <si>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</si>
  <si>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</si>
  <si>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</si>
  <si>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</si>
  <si>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</si>
  <si>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</si>
  <si>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</si>
  <si>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</si>
  <si>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</si>
  <si>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</si>
  <si>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</si>
  <si>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</si>
  <si>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</si>
  <si>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</si>
  <si>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</si>
  <si>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</si>
  <si>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</si>
  <si>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</si>
  <si>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</si>
  <si>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</si>
  <si>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</si>
  <si>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</si>
  <si>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</si>
  <si>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</si>
  <si>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</si>
  <si>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</si>
  <si>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</si>
  <si>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</si>
  <si>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</si>
  <si>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</si>
  <si>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</si>
  <si>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</si>
  <si>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</si>
  <si>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</si>
  <si>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</si>
  <si>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</si>
  <si>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</si>
  <si>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</si>
  <si>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</si>
  <si>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</si>
  <si>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</si>
  <si>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</si>
  <si>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</si>
  <si>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</si>
  <si>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</si>
  <si>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</si>
  <si>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</si>
  <si>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</si>
  <si>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</si>
  <si>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</si>
  <si>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</si>
  <si>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</si>
  <si>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</si>
  <si>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</si>
  <si>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</si>
  <si>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</si>
  <si>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</si>
  <si>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</si>
  <si>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</si>
  <si>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</si>
  <si>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</si>
  <si>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</si>
  <si>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</si>
  <si>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</si>
  <si>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</si>
  <si>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</si>
  <si>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</si>
  <si>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</si>
  <si>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</si>
  <si>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</si>
  <si>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</si>
  <si>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</si>
  <si>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</si>
  <si>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</si>
  <si>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</si>
  <si>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</si>
  <si>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</si>
  <si>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</si>
  <si>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</si>
  <si>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</si>
  <si>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</si>
  <si>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</si>
  <si>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</si>
  <si>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</si>
  <si>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</si>
  <si>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</si>
  <si>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</si>
  <si>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</si>
  <si>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</si>
  <si>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</si>
  <si>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</si>
  <si>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</si>
  <si>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</si>
  <si>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</si>
  <si>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</si>
  <si>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</si>
  <si>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</si>
  <si>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</si>
  <si>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</si>
  <si>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</si>
  <si>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</si>
  <si>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</si>
  <si>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</si>
  <si>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</si>
  <si>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</si>
  <si>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</si>
  <si>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</si>
  <si>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</si>
  <si>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</si>
  <si>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</si>
  <si>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</si>
  <si>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</si>
  <si>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</si>
  <si>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</si>
  <si>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</si>
  <si>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</si>
  <si>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</si>
  <si>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</si>
  <si>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</si>
  <si>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</si>
  <si>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</si>
  <si>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</si>
  <si>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</si>
  <si>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</si>
  <si>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</si>
  <si>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</si>
  <si>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</si>
  <si>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</si>
  <si>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</si>
  <si>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</si>
  <si>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</si>
  <si>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</si>
  <si>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</si>
  <si>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</si>
  <si>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</si>
  <si>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</si>
  <si>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</si>
  <si>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</si>
  <si>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</si>
  <si>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</si>
  <si>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</si>
  <si>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</si>
  <si>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</si>
  <si>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</si>
  <si>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</si>
  <si>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</si>
  <si>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</si>
  <si>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</si>
  <si>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</si>
  <si>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</si>
  <si>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</si>
  <si>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</si>
  <si>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</si>
  <si>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</si>
  <si>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</si>
  <si>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</si>
  <si>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</si>
  <si>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</si>
  <si>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</si>
  <si>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</si>
  <si>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</si>
  <si>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</si>
  <si>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</si>
  <si>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</si>
  <si>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</si>
  <si>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</si>
  <si>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</si>
  <si>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</si>
  <si>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</si>
  <si>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</si>
  <si>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</si>
  <si>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</si>
  <si>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</si>
  <si>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</si>
  <si>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</si>
  <si>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</si>
  <si>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</si>
  <si>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</si>
  <si>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</si>
  <si>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</si>
  <si>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</si>
  <si>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</si>
  <si>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</si>
  <si>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</si>
  <si>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</si>
  <si>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</si>
  <si>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</si>
  <si>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</si>
  <si>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</si>
  <si>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</si>
  <si>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</si>
  <si>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</si>
  <si>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</si>
  <si>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</si>
  <si>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</si>
  <si>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</si>
  <si>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</si>
  <si>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</si>
  <si>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</si>
  <si>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</si>
  <si>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</si>
  <si>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</si>
  <si>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</si>
  <si>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</si>
  <si>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</si>
  <si>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</si>
  <si>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</si>
  <si>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</si>
  <si>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</si>
  <si>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</si>
  <si>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</si>
  <si>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</si>
  <si>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</si>
  <si>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</si>
  <si>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</si>
  <si>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</si>
  <si>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</si>
  <si>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</si>
  <si>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</si>
  <si>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</si>
  <si>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</si>
  <si>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</si>
  <si>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</si>
  <si>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</si>
  <si>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</si>
  <si>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</si>
  <si>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</si>
  <si>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</si>
  <si>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</si>
  <si>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</si>
  <si>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</si>
  <si>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</si>
  <si>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</si>
  <si>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</si>
  <si>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</si>
  <si>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</si>
  <si>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</si>
  <si>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</si>
  <si>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</si>
  <si>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</si>
  <si>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</si>
  <si>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</si>
  <si>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</si>
  <si>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</si>
  <si>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</si>
  <si>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</si>
  <si>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</si>
  <si>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</si>
  <si>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</si>
  <si>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</si>
  <si>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</si>
  <si>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</si>
  <si>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</si>
  <si>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</si>
  <si>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</si>
  <si>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</si>
  <si>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</si>
  <si>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</si>
  <si>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</si>
  <si>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</si>
  <si>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</si>
  <si>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</si>
  <si>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</si>
  <si>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</si>
  <si>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</si>
  <si>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</si>
  <si>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</si>
  <si>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</si>
  <si>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</si>
  <si>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</si>
  <si>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</si>
  <si>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</si>
  <si>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</si>
  <si>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</si>
  <si>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</si>
  <si>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</si>
  <si>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</si>
  <si>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</si>
  <si>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</si>
  <si>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</si>
  <si>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</si>
  <si>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</si>
  <si>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</si>
  <si>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</si>
  <si>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</si>
  <si>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</si>
  <si>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</si>
  <si>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</si>
  <si>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</si>
  <si>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</si>
  <si>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</si>
  <si>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</si>
  <si>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</si>
  <si>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</si>
  <si>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</si>
  <si>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</si>
  <si>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</si>
  <si>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</si>
  <si>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</si>
  <si>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</si>
  <si>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</si>
  <si>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</si>
  <si>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</si>
  <si>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</si>
  <si>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</si>
  <si>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</si>
  <si>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</si>
  <si>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</si>
  <si>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</si>
  <si>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</si>
  <si>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</si>
  <si>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</si>
  <si>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</si>
  <si>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</si>
  <si>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</si>
  <si>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</si>
  <si>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</si>
  <si>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</si>
  <si>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</si>
  <si>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</si>
  <si>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</si>
  <si>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</si>
  <si>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</si>
  <si>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</si>
  <si>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</si>
  <si>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</si>
  <si>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</si>
  <si>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</si>
  <si>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</si>
  <si>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</si>
  <si>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</si>
  <si>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</si>
  <si>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</si>
  <si>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</si>
  <si>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</si>
  <si>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</si>
  <si>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</si>
  <si>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</si>
  <si>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</si>
  <si>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</si>
  <si>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</si>
  <si>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</si>
  <si>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</si>
  <si>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</si>
  <si>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</si>
  <si>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</si>
  <si>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</si>
  <si>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</si>
  <si>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</si>
  <si>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</si>
  <si>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</si>
  <si>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</si>
  <si>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</si>
  <si>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</si>
  <si>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</si>
  <si>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</si>
  <si>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</si>
  <si>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</si>
  <si>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</si>
  <si>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</si>
  <si>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</si>
  <si>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</si>
  <si>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</si>
  <si>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</si>
  <si>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</si>
  <si>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</si>
  <si>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</si>
  <si>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</si>
  <si>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</si>
  <si>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</si>
  <si>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</si>
  <si>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</si>
  <si>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</si>
  <si>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</si>
  <si>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</si>
  <si>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</si>
  <si>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</si>
  <si>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</si>
  <si>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</si>
  <si>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</si>
  <si>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</si>
  <si>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</si>
  <si>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</si>
  <si>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</si>
  <si>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</si>
  <si>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</si>
  <si>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</si>
  <si>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</si>
  <si>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</si>
  <si>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</si>
  <si>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</si>
  <si>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</si>
  <si>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</si>
  <si>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</si>
  <si>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</si>
  <si>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</si>
  <si>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</si>
  <si>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</si>
  <si>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</si>
  <si>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</si>
  <si>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</si>
  <si>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</si>
  <si>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</si>
  <si>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</si>
  <si>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</si>
  <si>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</si>
  <si>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</si>
  <si>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</si>
  <si>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</si>
  <si>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</si>
  <si>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</si>
  <si>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</si>
  <si>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</si>
  <si>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</si>
  <si>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</si>
  <si>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</si>
  <si>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</si>
  <si>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</si>
  <si>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</si>
  <si>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</si>
  <si>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</si>
  <si>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</si>
  <si>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</si>
  <si>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</si>
  <si>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</si>
  <si>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</si>
  <si>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</si>
  <si>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</si>
  <si>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</si>
  <si>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</si>
  <si>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</si>
  <si>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</si>
  <si>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</si>
  <si>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</si>
  <si>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</si>
  <si>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</si>
  <si>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</si>
  <si>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</si>
  <si>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</si>
  <si>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</si>
  <si>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</si>
  <si>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</si>
  <si>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</si>
  <si>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</si>
  <si>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</si>
  <si>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</si>
  <si>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</si>
  <si>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</si>
  <si>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</si>
  <si>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</si>
  <si>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</si>
  <si>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</si>
  <si>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</si>
  <si>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</si>
  <si>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</si>
  <si>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</si>
  <si>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</si>
  <si>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</si>
  <si>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</si>
  <si>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</si>
  <si>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</si>
  <si>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</si>
  <si>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</si>
  <si>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</si>
  <si>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</si>
  <si>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</si>
  <si>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</si>
  <si>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</si>
  <si>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</si>
  <si>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</si>
  <si>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</si>
  <si>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</si>
  <si>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</si>
  <si>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</si>
  <si>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</si>
  <si>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</si>
  <si>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</si>
  <si>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</si>
  <si>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</si>
  <si>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</si>
  <si>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</si>
  <si>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</si>
  <si>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</si>
  <si>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</si>
  <si>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</si>
  <si>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</si>
  <si>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</si>
  <si>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</si>
  <si>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</si>
  <si>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</si>
  <si>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</si>
  <si>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</si>
  <si>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</si>
  <si>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</si>
  <si>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</si>
  <si>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</si>
  <si>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</si>
  <si>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</si>
  <si>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</si>
  <si>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</si>
  <si>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</si>
  <si>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</si>
  <si>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</si>
  <si>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</si>
  <si>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</si>
  <si>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</si>
  <si>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</si>
  <si>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</si>
  <si>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</si>
  <si>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</si>
  <si>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</si>
  <si>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</si>
  <si>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</si>
  <si>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</si>
  <si>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</si>
  <si>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</si>
  <si>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</si>
  <si>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</si>
  <si>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</si>
  <si>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</si>
  <si>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</si>
  <si>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</si>
  <si>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</si>
  <si>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</si>
  <si>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</si>
  <si>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</si>
  <si>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</si>
  <si>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</si>
  <si>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</si>
  <si>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</si>
  <si>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</si>
  <si>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</si>
  <si>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</si>
  <si>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</si>
  <si>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</si>
  <si>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</si>
  <si>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</si>
  <si>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</si>
  <si>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</si>
  <si>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</si>
  <si>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</si>
  <si>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</si>
  <si>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</si>
  <si>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</si>
  <si>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</si>
  <si>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</si>
  <si>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</si>
  <si>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</si>
  <si>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</si>
  <si>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</si>
  <si>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</si>
  <si>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</si>
  <si>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</si>
  <si>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</si>
  <si>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</si>
  <si>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</si>
  <si>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</si>
  <si>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</si>
  <si>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</si>
  <si>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</si>
  <si>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</si>
  <si>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</si>
  <si>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</si>
  <si>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</si>
  <si>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</si>
  <si>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</si>
  <si>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</si>
  <si>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</si>
  <si>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</si>
  <si>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</si>
  <si>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</si>
  <si>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</si>
  <si>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</si>
  <si>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</si>
  <si>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</si>
  <si>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</si>
  <si>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</si>
  <si>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</si>
  <si>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</si>
  <si>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</si>
  <si>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</si>
  <si>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</si>
  <si>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</si>
  <si>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</si>
  <si>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</si>
  <si>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</si>
  <si>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</si>
  <si>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</si>
  <si>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</si>
  <si>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</si>
  <si>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</si>
  <si>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</si>
  <si>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</si>
  <si>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</si>
  <si>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</si>
  <si>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</si>
  <si>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</si>
  <si>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</si>
  <si>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</si>
  <si>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</si>
  <si>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</si>
  <si>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</si>
  <si>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</si>
  <si>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</si>
  <si>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</si>
  <si>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</si>
  <si>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</si>
  <si>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</si>
  <si>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</si>
  <si>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</si>
  <si>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</si>
  <si>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</si>
  <si>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</si>
  <si>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</si>
  <si>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</si>
  <si>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</si>
  <si>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</si>
  <si>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</si>
  <si>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</si>
  <si>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</si>
  <si>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</si>
  <si>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</si>
  <si>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</si>
  <si>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</si>
  <si>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</si>
  <si>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</si>
  <si>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</si>
  <si>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</si>
  <si>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</si>
  <si>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</si>
  <si>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</si>
  <si>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</si>
  <si>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</si>
  <si>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</si>
  <si>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</si>
  <si>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</si>
  <si>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</si>
  <si>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</si>
  <si>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</si>
  <si>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</si>
  <si>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</si>
  <si>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</si>
  <si>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</si>
  <si>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</si>
  <si>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</si>
  <si>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</si>
  <si>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</si>
  <si>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</si>
  <si>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</si>
  <si>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</si>
  <si>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</si>
  <si>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</si>
  <si>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</si>
  <si>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</si>
  <si>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</si>
  <si>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</si>
  <si>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</si>
  <si>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</si>
  <si>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</si>
  <si>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</si>
  <si>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</si>
  <si>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</si>
  <si>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</si>
  <si>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</si>
  <si>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</si>
  <si>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</si>
  <si>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</si>
  <si>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</si>
  <si>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</si>
  <si>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</si>
  <si>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</si>
  <si>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</si>
  <si>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</si>
  <si>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</si>
  <si>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</si>
  <si>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</si>
  <si>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</si>
  <si>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</si>
  <si>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</si>
  <si>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</si>
  <si>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</si>
  <si>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</si>
  <si>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</si>
  <si>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</si>
  <si>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</si>
  <si>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</si>
  <si>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</si>
  <si>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</si>
  <si>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</si>
  <si>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</si>
  <si>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</si>
  <si>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</si>
  <si>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</si>
  <si>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</si>
  <si>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</si>
  <si>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</si>
  <si>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</si>
  <si>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</si>
  <si>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</si>
  <si>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</si>
  <si>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</si>
  <si>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</si>
  <si>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</si>
  <si>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</si>
  <si>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</si>
  <si>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</si>
  <si>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</si>
  <si>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</si>
  <si>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</si>
  <si>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</si>
  <si>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</si>
  <si>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</si>
  <si>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</si>
  <si>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</si>
  <si>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</si>
  <si>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</si>
  <si>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</si>
  <si>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</si>
  <si>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</si>
  <si>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</si>
  <si>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</si>
  <si>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</si>
  <si>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</si>
  <si>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</si>
  <si>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</si>
  <si>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</si>
  <si>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</si>
  <si>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</si>
  <si>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</si>
  <si>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</si>
  <si>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</si>
  <si>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</si>
  <si>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</si>
  <si>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</si>
  <si>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</si>
  <si>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</si>
  <si>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</si>
  <si>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</si>
  <si>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</si>
  <si>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</si>
  <si>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</si>
  <si>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</si>
  <si>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</si>
  <si>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</si>
  <si>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</si>
  <si>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</si>
  <si>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</si>
  <si>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</si>
  <si>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</si>
  <si>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</si>
  <si>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</si>
  <si>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</si>
  <si>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</si>
  <si>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</si>
  <si>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</si>
  <si>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</si>
  <si>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</si>
  <si>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</si>
  <si>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</si>
  <si>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</si>
  <si>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</si>
  <si>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</si>
  <si>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</si>
  <si>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</si>
  <si>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</si>
  <si>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</si>
  <si>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</si>
  <si>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</si>
  <si>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</si>
  <si>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</si>
  <si>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</si>
  <si>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</si>
  <si>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</si>
  <si>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</si>
  <si>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</si>
  <si>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</si>
  <si>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</si>
  <si>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</si>
  <si>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</si>
  <si>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</si>
  <si>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</si>
  <si>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</si>
  <si>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</si>
  <si>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</si>
  <si>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</si>
  <si>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</si>
  <si>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</si>
  <si>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</si>
  <si>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</si>
  <si>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</si>
  <si>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</si>
  <si>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</si>
  <si>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</si>
  <si>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</si>
  <si>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</si>
  <si>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</si>
  <si>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</si>
  <si>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</si>
  <si>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</si>
  <si>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</si>
  <si>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</si>
  <si>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</si>
  <si>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</si>
  <si>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</si>
  <si>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</si>
  <si>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</si>
  <si>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</si>
  <si>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</si>
  <si>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</si>
  <si>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</si>
  <si>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</si>
  <si>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</si>
  <si>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</si>
  <si>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</si>
  <si>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</si>
  <si>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</si>
  <si>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</si>
  <si>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</si>
  <si>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</si>
  <si>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</si>
  <si>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</si>
  <si>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</si>
  <si>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</si>
  <si>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</si>
  <si>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</si>
  <si>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</si>
  <si>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</si>
  <si>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</si>
  <si>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</si>
  <si>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</si>
  <si>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</si>
  <si>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</si>
  <si>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</si>
  <si>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</si>
  <si>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</si>
  <si>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</si>
  <si>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</si>
  <si>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</si>
  <si>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</si>
  <si>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</si>
  <si>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</si>
  <si>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</si>
  <si>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</si>
  <si>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</si>
  <si>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</si>
  <si>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</si>
  <si>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</si>
  <si>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</si>
  <si>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</si>
  <si>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</si>
  <si>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</si>
  <si>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</si>
  <si>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</si>
  <si>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</si>
  <si>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</si>
  <si>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</si>
  <si>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</si>
  <si>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</si>
  <si>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</si>
  <si>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</si>
  <si>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</si>
  <si>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</si>
  <si>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</si>
  <si>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</si>
  <si>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</si>
  <si>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</si>
  <si>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</si>
  <si>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</si>
  <si>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</si>
  <si>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</si>
  <si>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</si>
  <si>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</si>
  <si>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</si>
  <si>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</si>
  <si>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</si>
  <si>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</si>
  <si>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</si>
  <si>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</si>
  <si>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</si>
  <si>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</si>
  <si>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</si>
  <si>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</si>
  <si>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</si>
  <si>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</si>
  <si>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</si>
  <si>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</si>
  <si>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</si>
  <si>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</si>
  <si>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</si>
  <si>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</si>
  <si>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</si>
  <si>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</si>
  <si>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</si>
  <si>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</si>
  <si>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</si>
  <si>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</si>
  <si>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</si>
  <si>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</si>
  <si>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</si>
  <si>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</si>
  <si>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</si>
  <si>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</si>
  <si>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</si>
  <si>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</si>
  <si>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</si>
  <si>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</si>
  <si>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</si>
  <si>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</si>
  <si>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</si>
  <si>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</si>
  <si>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</si>
  <si>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</si>
  <si>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</si>
  <si>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</si>
  <si>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</si>
  <si>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</si>
  <si>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</si>
  <si>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</si>
  <si>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</si>
  <si>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</si>
  <si>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</si>
  <si>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</si>
  <si>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</si>
  <si>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</si>
  <si>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</si>
  <si>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</si>
  <si>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</si>
  <si>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</si>
  <si>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</si>
  <si>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</si>
  <si>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</si>
  <si>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</si>
  <si>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</si>
  <si>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</si>
  <si>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</si>
  <si>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</si>
  <si>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</si>
  <si>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</si>
  <si>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</si>
  <si>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</si>
  <si>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</si>
  <si>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</si>
  <si>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</si>
  <si>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</si>
  <si>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</si>
  <si>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</si>
  <si>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</si>
  <si>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</si>
  <si>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</si>
  <si>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</si>
  <si>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</si>
  <si>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</si>
  <si>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</si>
  <si>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</si>
  <si>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</si>
  <si>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</si>
  <si>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</si>
  <si>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</si>
  <si>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</si>
  <si>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</si>
  <si>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</si>
  <si>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</si>
  <si>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</si>
  <si>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</si>
  <si>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</si>
  <si>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</si>
  <si>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</si>
  <si>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</si>
  <si>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</si>
  <si>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</si>
  <si>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</si>
  <si>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</si>
  <si>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</si>
  <si>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</si>
  <si>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</si>
  <si>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</si>
  <si>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</si>
  <si>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</si>
  <si>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</si>
  <si>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</si>
  <si>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</si>
  <si>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</si>
  <si>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</si>
  <si>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</si>
  <si>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</si>
  <si>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</si>
  <si>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</si>
  <si>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</si>
  <si>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</si>
  <si>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</si>
  <si>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</si>
  <si>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</si>
  <si>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</si>
  <si>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</si>
  <si>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</si>
  <si>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</si>
  <si>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</si>
  <si>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</si>
  <si>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</si>
  <si>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</si>
  <si>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</si>
  <si>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</si>
  <si>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</si>
  <si>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</si>
  <si>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</si>
  <si>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</si>
  <si>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</si>
  <si>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</si>
  <si>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</si>
  <si>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</si>
  <si>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</si>
  <si>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</si>
  <si>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</si>
  <si>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</si>
  <si>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</si>
  <si>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</si>
  <si>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</si>
  <si>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</si>
  <si>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</si>
  <si>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</si>
  <si>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</si>
  <si>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</si>
  <si>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</si>
  <si>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</si>
  <si>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</si>
  <si>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</si>
  <si>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</si>
  <si>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</si>
  <si>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</si>
  <si>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</si>
  <si>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</si>
  <si>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</si>
  <si>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</si>
  <si>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</si>
  <si>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</si>
  <si>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</si>
  <si>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</si>
  <si>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</si>
  <si>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</si>
  <si>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</si>
  <si>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</si>
  <si>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</si>
  <si>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</si>
  <si>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</si>
  <si>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</si>
  <si>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</si>
  <si>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</si>
  <si>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</si>
  <si>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</si>
  <si>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</si>
  <si>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</si>
  <si>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</si>
  <si>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</si>
  <si>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</si>
  <si>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</si>
  <si>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</si>
  <si>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</si>
  <si>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</si>
  <si>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</si>
  <si>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</si>
  <si>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</si>
  <si>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</si>
  <si>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</si>
  <si>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</si>
  <si>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</si>
  <si>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</si>
  <si>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</si>
  <si>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</si>
  <si>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</si>
  <si>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</si>
  <si>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</si>
  <si>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</si>
  <si>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</si>
  <si>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</si>
  <si>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</si>
  <si>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</si>
  <si>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</si>
  <si>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</si>
  <si>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</si>
  <si>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</si>
  <si>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</si>
  <si>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</si>
  <si>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</si>
  <si>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</si>
  <si>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</si>
  <si>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</si>
  <si>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</si>
  <si>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</si>
  <si>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</si>
  <si>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</si>
  <si>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</si>
  <si>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</si>
  <si>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</si>
  <si>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</si>
  <si>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</si>
  <si>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</si>
  <si>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</si>
  <si>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</si>
  <si>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</si>
  <si>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</si>
  <si>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</si>
  <si>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</si>
  <si>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</si>
  <si>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</si>
  <si>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</si>
  <si>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</si>
  <si>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</si>
  <si>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</si>
  <si>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</si>
  <si>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</si>
  <si>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</si>
  <si>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</si>
  <si>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</si>
  <si>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</si>
  <si>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</si>
  <si>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</si>
  <si>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</si>
  <si>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</si>
  <si>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</si>
  <si>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</si>
  <si>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</si>
  <si>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</si>
  <si>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</si>
  <si>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</si>
  <si>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</si>
  <si>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</si>
  <si>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</si>
  <si>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</si>
  <si>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</si>
  <si>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</si>
  <si>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</si>
  <si>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</si>
  <si>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</si>
  <si>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</si>
  <si>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</si>
  <si>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</si>
  <si>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</si>
  <si>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</si>
  <si>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</si>
  <si>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</si>
  <si>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</si>
  <si>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</si>
  <si>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</si>
  <si>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</si>
  <si>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</si>
  <si>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</si>
  <si>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</si>
  <si>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</si>
  <si>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</si>
  <si>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</si>
  <si>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</si>
  <si>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</si>
  <si>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</si>
  <si>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</si>
  <si>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</si>
  <si>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</si>
  <si>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</si>
  <si>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</si>
  <si>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</si>
  <si>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</si>
  <si>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</si>
  <si>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</si>
  <si>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</si>
  <si>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</si>
  <si>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</si>
  <si>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</si>
  <si>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</si>
  <si>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</si>
  <si>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</si>
  <si>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</si>
  <si>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</si>
  <si>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</si>
  <si>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</si>
  <si>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</si>
  <si>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</si>
  <si>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</si>
  <si>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</si>
  <si>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</si>
  <si>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</si>
  <si>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</si>
  <si>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</si>
  <si>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</si>
  <si>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</si>
  <si>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</si>
  <si>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</si>
  <si>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</si>
  <si>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</si>
  <si>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</si>
  <si>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</si>
  <si>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</si>
  <si>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</si>
  <si>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</si>
  <si>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</si>
  <si>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</si>
  <si>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</si>
  <si>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</si>
  <si>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</si>
  <si>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</si>
  <si>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</si>
  <si>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</si>
  <si>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</si>
  <si>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</si>
  <si>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</si>
  <si>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</si>
  <si>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</si>
  <si>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</si>
  <si>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</si>
  <si>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</si>
  <si>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</si>
  <si>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</si>
  <si>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</si>
  <si>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</si>
  <si>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</si>
  <si>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</si>
  <si>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</si>
  <si>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</si>
  <si>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</si>
  <si>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</si>
  <si>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</si>
  <si>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</si>
  <si>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</si>
  <si>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</si>
  <si>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</si>
  <si>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</si>
  <si>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</si>
  <si>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</si>
  <si>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</si>
  <si>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</si>
  <si>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</si>
  <si>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</si>
  <si>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</si>
  <si>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</si>
  <si>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</si>
  <si>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</si>
  <si>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</si>
  <si>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</si>
  <si>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</si>
  <si>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</si>
  <si>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</si>
  <si>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</si>
  <si>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</si>
  <si>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</si>
  <si>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</si>
  <si>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</si>
  <si>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</si>
  <si>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</si>
  <si>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</si>
  <si>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</si>
  <si>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</si>
  <si>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</si>
  <si>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</si>
  <si>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</si>
  <si>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</si>
  <si>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</si>
  <si>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</si>
  <si>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</si>
  <si>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</si>
  <si>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</si>
  <si>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</si>
  <si>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</si>
  <si>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</si>
  <si>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</si>
  <si>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</si>
  <si>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</si>
  <si>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</si>
  <si>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</si>
  <si>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</si>
  <si>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</si>
  <si>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</si>
  <si>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</si>
  <si>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</si>
  <si>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</si>
  <si>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</si>
  <si>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</si>
  <si>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</si>
  <si>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</si>
  <si>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</si>
  <si>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</si>
  <si>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</si>
  <si>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</si>
  <si>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</si>
  <si>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</si>
  <si>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</si>
  <si>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</si>
  <si>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</si>
  <si>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</si>
  <si>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</si>
  <si>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</si>
  <si>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</si>
  <si>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</si>
  <si>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</si>
  <si>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</si>
  <si>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</si>
  <si>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</si>
  <si>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</si>
  <si>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</si>
  <si>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</si>
  <si>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</si>
  <si>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</si>
  <si>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</si>
  <si>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</si>
  <si>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</si>
  <si>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</si>
  <si>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</si>
  <si>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</si>
  <si>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</si>
  <si>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</si>
  <si>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</si>
  <si>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</si>
  <si>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</si>
  <si>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</si>
  <si>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</si>
  <si>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</si>
  <si>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</si>
  <si>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</si>
  <si>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</si>
  <si>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</si>
  <si>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</si>
  <si>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</si>
  <si>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</si>
  <si>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</si>
  <si>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</si>
  <si>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</si>
  <si>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</si>
  <si>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</si>
  <si>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</si>
  <si>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</si>
  <si>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</si>
  <si>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</si>
  <si>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</si>
  <si>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</si>
  <si>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</si>
  <si>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</si>
  <si>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</si>
  <si>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</si>
  <si>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</si>
  <si>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</si>
  <si>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</si>
  <si>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</si>
  <si>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</si>
  <si>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</si>
  <si>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</si>
  <si>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</si>
  <si>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</si>
  <si>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</si>
  <si>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</si>
  <si>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</si>
  <si>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</si>
  <si>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</si>
  <si>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</si>
  <si>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</si>
  <si>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</si>
  <si>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</si>
  <si>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</si>
  <si>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</si>
  <si>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</si>
  <si>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</si>
  <si>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</si>
  <si>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</si>
  <si>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</si>
  <si>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</si>
  <si>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</si>
  <si>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</si>
  <si>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</si>
  <si>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</si>
  <si>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</si>
  <si>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</si>
  <si>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</si>
  <si>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</si>
  <si>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</si>
  <si>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</si>
  <si>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</si>
  <si>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</si>
  <si>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</si>
  <si>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</si>
  <si>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</si>
  <si>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</si>
  <si>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</si>
  <si>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</si>
  <si>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</si>
  <si>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</si>
  <si>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</si>
  <si>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</si>
  <si>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</si>
  <si>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</si>
  <si>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</si>
  <si>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</si>
  <si>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</si>
  <si>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</si>
  <si>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</si>
  <si>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</si>
  <si>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</si>
  <si>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</si>
  <si>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</si>
  <si>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</si>
  <si>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</si>
  <si>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</si>
  <si>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</si>
  <si>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</si>
  <si>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</si>
  <si>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</si>
  <si>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</si>
  <si>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</si>
  <si>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</si>
  <si>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</si>
  <si>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</si>
  <si>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</si>
  <si>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</si>
  <si>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</si>
  <si>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</si>
  <si>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</si>
  <si>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</si>
  <si>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</si>
  <si>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</si>
  <si>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</si>
  <si>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</si>
  <si>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</si>
  <si>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</si>
  <si>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</si>
  <si>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</si>
  <si>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</si>
  <si>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</si>
  <si>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</si>
  <si>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</si>
  <si>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</si>
  <si>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</si>
  <si>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</si>
  <si>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</si>
  <si>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</si>
  <si>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</si>
  <si>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</si>
  <si>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</si>
  <si>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</si>
  <si>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</si>
  <si>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</si>
  <si>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</si>
  <si>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</si>
  <si>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</si>
  <si>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</si>
  <si>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</si>
  <si>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</si>
  <si>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</si>
  <si>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</si>
  <si>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</si>
  <si>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</si>
  <si>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</si>
  <si>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</si>
  <si>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</si>
  <si>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</si>
  <si>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</si>
  <si>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</si>
  <si>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</si>
  <si>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</si>
  <si>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</si>
  <si>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</si>
  <si>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</si>
  <si>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</si>
  <si>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</si>
  <si>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</si>
  <si>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</si>
  <si>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</si>
  <si>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</si>
  <si>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</si>
  <si>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</si>
  <si>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</si>
  <si>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</si>
  <si>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</si>
  <si>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</si>
  <si>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</si>
  <si>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</si>
  <si>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</si>
  <si>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</si>
  <si>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</si>
  <si>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</si>
  <si>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</si>
  <si>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</si>
  <si>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</si>
  <si>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</si>
  <si>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</si>
  <si>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</si>
  <si>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</si>
  <si>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</si>
  <si>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</si>
  <si>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</si>
  <si>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</si>
  <si>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</si>
  <si>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</si>
  <si>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</si>
  <si>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</si>
  <si>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</si>
  <si>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</si>
  <si>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</si>
  <si>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</si>
  <si>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</si>
  <si>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</si>
  <si>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</si>
  <si>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</si>
  <si>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</si>
  <si>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</si>
  <si>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</si>
  <si>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</si>
  <si>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</si>
  <si>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</si>
  <si>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</si>
  <si>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</si>
  <si>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</si>
  <si>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</si>
  <si>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</si>
  <si>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</si>
  <si>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</si>
  <si>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</si>
  <si>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</si>
  <si>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</si>
  <si>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</si>
  <si>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</si>
  <si>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</si>
  <si>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</si>
  <si>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</si>
  <si>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</si>
  <si>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</si>
  <si>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</si>
  <si>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</si>
  <si>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</si>
  <si>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</si>
  <si>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</si>
  <si>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</si>
  <si>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</si>
  <si>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</si>
  <si>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</si>
  <si>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</si>
  <si>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</si>
  <si>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</si>
  <si>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</si>
  <si>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</si>
  <si>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</si>
  <si>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</si>
  <si>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</si>
  <si>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</si>
  <si>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</si>
  <si>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</si>
  <si>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</si>
  <si>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</si>
  <si>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</si>
  <si>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</si>
  <si>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</si>
  <si>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</si>
  <si>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</si>
  <si>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</si>
  <si>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</si>
  <si>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</si>
  <si>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</si>
  <si>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</si>
  <si>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</si>
  <si>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</si>
  <si>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</si>
  <si>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</si>
  <si>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</si>
  <si>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</si>
  <si>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</si>
  <si>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</si>
  <si>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</si>
  <si>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</si>
  <si>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</si>
  <si>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</si>
  <si>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</si>
  <si>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</si>
  <si>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</si>
  <si>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</si>
  <si>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</si>
  <si>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</si>
  <si>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</si>
  <si>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</si>
  <si>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</si>
  <si>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</si>
  <si>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</si>
  <si>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</si>
  <si>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</si>
  <si>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</si>
  <si>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</si>
  <si>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</si>
  <si>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</si>
  <si>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</si>
  <si>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</si>
  <si>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</si>
  <si>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</si>
  <si>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</si>
  <si>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</si>
  <si>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</si>
  <si>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</si>
  <si>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</si>
  <si>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</si>
  <si>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</si>
  <si>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</si>
  <si>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</si>
  <si>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</si>
  <si>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</si>
  <si>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</si>
  <si>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</si>
  <si>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</si>
  <si>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</si>
  <si>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</si>
  <si>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</si>
  <si>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</si>
  <si>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</si>
  <si>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</si>
  <si>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</si>
  <si>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</si>
  <si>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</si>
  <si>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</si>
  <si>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</si>
  <si>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</si>
  <si>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</si>
  <si>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</si>
  <si>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</si>
  <si>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</si>
  <si>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</si>
  <si>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</si>
  <si>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</si>
  <si>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</si>
  <si>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</si>
  <si>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</si>
  <si>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</si>
  <si>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</si>
  <si>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</si>
  <si>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</si>
  <si>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</si>
  <si>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</si>
  <si>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</si>
  <si>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</si>
  <si>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</si>
  <si>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</si>
  <si>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</si>
  <si>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</si>
  <si>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</si>
  <si>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</si>
  <si>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</si>
  <si>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</si>
  <si>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</si>
  <si>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</si>
  <si>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</si>
  <si>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</si>
  <si>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</si>
  <si>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</si>
  <si>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</si>
  <si>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</si>
  <si>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</si>
  <si>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</si>
  <si>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</si>
  <si>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</si>
  <si>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</si>
  <si>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</si>
  <si>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</si>
  <si>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</si>
  <si>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</si>
  <si>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</si>
  <si>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</si>
  <si>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</si>
  <si>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</si>
  <si>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</si>
  <si>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</si>
  <si>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</si>
  <si>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</si>
  <si>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</si>
  <si>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</si>
  <si>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</si>
  <si>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</si>
  <si>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</si>
  <si>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</si>
  <si>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</si>
  <si>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</si>
  <si>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</si>
  <si>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</si>
  <si>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</si>
  <si>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</si>
  <si>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</si>
  <si>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</si>
  <si>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</si>
  <si>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</si>
  <si>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</si>
  <si>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</si>
  <si>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</si>
  <si>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</si>
  <si>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</si>
  <si>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</si>
  <si>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</si>
  <si>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</si>
  <si>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</si>
  <si>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</si>
  <si>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</si>
  <si>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</si>
  <si>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</si>
  <si>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</si>
  <si>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</si>
  <si>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</si>
  <si>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</si>
  <si>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</si>
  <si>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</si>
  <si>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</si>
  <si>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</si>
  <si>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</si>
  <si>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</si>
  <si>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</si>
  <si>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</si>
  <si>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</si>
  <si>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</si>
  <si>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</si>
  <si>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</si>
  <si>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</si>
  <si>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</si>
  <si>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</si>
  <si>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</si>
  <si>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</si>
  <si>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</si>
  <si>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</si>
  <si>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</si>
  <si>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</si>
  <si>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</si>
  <si>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</si>
  <si>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</si>
  <si>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</si>
  <si>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</si>
  <si>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</si>
  <si>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</si>
  <si>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</si>
  <si>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</si>
  <si>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</si>
  <si>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</si>
  <si>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</si>
  <si>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</si>
  <si>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</si>
  <si>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</si>
  <si>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</si>
  <si>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</si>
  <si>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</si>
  <si>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</si>
  <si>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</si>
  <si>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</si>
  <si>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</si>
  <si>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</si>
  <si>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</si>
  <si>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</si>
  <si>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</si>
  <si>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</si>
  <si>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</si>
  <si>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</si>
  <si>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</si>
  <si>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</si>
  <si>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</si>
  <si>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</si>
  <si>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</si>
  <si>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</si>
  <si>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</si>
  <si>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</si>
  <si>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</si>
  <si>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</si>
  <si>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</si>
  <si>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</si>
  <si>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</si>
  <si>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</si>
  <si>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</si>
  <si>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</si>
  <si>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</si>
  <si>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</si>
  <si>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</si>
  <si>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</si>
  <si>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</si>
  <si>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</si>
  <si>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</si>
  <si>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</si>
  <si>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</si>
  <si>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</si>
  <si>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</si>
  <si>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</si>
  <si>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</si>
  <si>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</si>
  <si>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</si>
  <si>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</si>
  <si>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</si>
  <si>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</si>
  <si>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</si>
  <si>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</si>
  <si>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</si>
  <si>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</si>
  <si>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</si>
  <si>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</si>
  <si>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</si>
  <si>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</si>
  <si>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</si>
  <si>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</si>
  <si>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</si>
  <si>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</si>
  <si>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</si>
  <si>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</si>
  <si>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</si>
  <si>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</si>
  <si>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</si>
  <si>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</si>
  <si>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</si>
  <si>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</si>
  <si>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</si>
  <si>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</si>
  <si>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</si>
  <si>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</si>
  <si>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</si>
  <si>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</si>
  <si>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</si>
  <si>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</si>
  <si>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</si>
  <si>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</si>
  <si>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</si>
  <si>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</si>
  <si>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</si>
  <si>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</si>
  <si>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</si>
  <si>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</si>
  <si>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</si>
  <si>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</si>
  <si>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</si>
  <si>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</si>
  <si>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</si>
  <si>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</si>
  <si>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</si>
  <si>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</si>
  <si>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</si>
  <si>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</si>
  <si>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</si>
  <si>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</si>
  <si>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</si>
  <si>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</si>
  <si>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</si>
  <si>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</si>
  <si>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</si>
  <si>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</si>
  <si>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</si>
  <si>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</si>
  <si>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</si>
  <si>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</si>
  <si>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</si>
  <si>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</si>
  <si>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</si>
  <si>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</si>
  <si>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</si>
  <si>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</si>
  <si>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</si>
  <si>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</si>
  <si>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</si>
  <si>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</si>
  <si>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</si>
  <si>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</si>
  <si>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</si>
  <si>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</si>
  <si>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</si>
  <si>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</si>
  <si>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</si>
  <si>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</si>
  <si>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</si>
  <si>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</si>
  <si>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</si>
  <si>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</si>
  <si>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</si>
  <si>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</si>
  <si>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</si>
  <si>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</si>
  <si>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</si>
  <si>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</si>
  <si>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</si>
  <si>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</si>
  <si>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</si>
  <si>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</si>
  <si>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</si>
  <si>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</si>
  <si>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</si>
  <si>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</si>
  <si>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</si>
  <si>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</si>
  <si>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</si>
  <si>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</si>
  <si>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</si>
  <si>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</si>
  <si>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</si>
  <si>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</si>
  <si>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</si>
  <si>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</si>
  <si>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</si>
  <si>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</si>
  <si>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</si>
  <si>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</si>
  <si>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</si>
  <si>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</si>
  <si>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</si>
  <si>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</si>
  <si>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</si>
  <si>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</si>
  <si>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</si>
  <si>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</si>
  <si>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</si>
  <si>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</si>
  <si>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</si>
  <si>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</si>
  <si>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</si>
  <si>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</si>
  <si>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</si>
  <si>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</si>
  <si>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</si>
  <si>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</si>
  <si>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</si>
  <si>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</si>
  <si>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</si>
  <si>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</si>
  <si>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</si>
  <si>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</si>
  <si>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</si>
  <si>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</si>
  <si>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</si>
  <si>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</si>
  <si>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</si>
  <si>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</si>
  <si>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</si>
  <si>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</si>
  <si>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</si>
  <si>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</si>
  <si>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</si>
  <si>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</si>
  <si>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</si>
  <si>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</si>
  <si>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</si>
  <si>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</si>
  <si>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</si>
  <si>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</si>
  <si>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</si>
  <si>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</si>
  <si>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</si>
  <si>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</si>
  <si>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</si>
  <si>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</si>
  <si>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</si>
  <si>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</si>
  <si>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</si>
  <si>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</si>
  <si>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</si>
  <si>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</si>
  <si>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</si>
  <si>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</si>
  <si>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</si>
  <si>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</si>
  <si>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</si>
  <si>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</si>
  <si>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</si>
  <si>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</si>
  <si>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</si>
  <si>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</si>
  <si>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</si>
  <si>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</si>
  <si>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</si>
  <si>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</si>
  <si>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</si>
  <si>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</si>
  <si>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</si>
  <si>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</si>
  <si>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</si>
  <si>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</si>
  <si>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</si>
  <si>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</si>
  <si>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</si>
  <si>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</si>
  <si>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</si>
  <si>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</si>
  <si>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</si>
  <si>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</si>
  <si>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</si>
  <si>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</si>
  <si>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</si>
  <si>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</si>
  <si>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</si>
  <si>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</si>
  <si>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</si>
  <si>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</si>
  <si>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</si>
  <si>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</si>
  <si>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</si>
  <si>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</si>
  <si>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</si>
  <si>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</si>
  <si>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</si>
  <si>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</si>
  <si>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</si>
  <si>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</si>
  <si>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</si>
  <si>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</si>
  <si>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</si>
  <si>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</si>
  <si>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</si>
  <si>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</si>
  <si>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</si>
  <si>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</si>
  <si>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</si>
  <si>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</si>
  <si>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</si>
  <si>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</si>
  <si>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</si>
  <si>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</si>
  <si>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</si>
  <si>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</si>
  <si>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</si>
  <si>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</si>
  <si>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</si>
  <si>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</si>
  <si>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</si>
  <si>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</si>
  <si>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</si>
  <si>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</si>
  <si>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</si>
  <si>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</si>
  <si>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</si>
  <si>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</si>
  <si>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</si>
  <si>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</si>
  <si>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</si>
  <si>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</si>
  <si>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</si>
  <si>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</si>
  <si>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</si>
  <si>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</si>
  <si>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</si>
  <si>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</si>
  <si>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</si>
  <si>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</si>
  <si>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</si>
  <si>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</si>
  <si>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</si>
  <si>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</si>
  <si>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</si>
  <si>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</si>
  <si>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</si>
  <si>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</si>
  <si>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</si>
  <si>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</si>
  <si>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</si>
  <si>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</si>
  <si>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</si>
  <si>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</si>
  <si>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</si>
  <si>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</si>
  <si>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</si>
  <si>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</si>
  <si>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</si>
  <si>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</si>
  <si>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</si>
  <si>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</si>
  <si>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</si>
  <si>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</si>
  <si>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</si>
  <si>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</si>
  <si>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</si>
  <si>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</si>
  <si>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</si>
  <si>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</si>
  <si>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</si>
  <si>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</si>
  <si>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</si>
  <si>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</si>
  <si>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</si>
  <si>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</si>
  <si>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</si>
  <si>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</si>
  <si>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</si>
  <si>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</si>
  <si>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</si>
  <si>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</si>
  <si>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</si>
  <si>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</si>
  <si>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</si>
  <si>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</si>
  <si>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</si>
  <si>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</si>
  <si>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</si>
  <si>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</si>
  <si>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</si>
  <si>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</si>
  <si>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</si>
  <si>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</si>
  <si>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</si>
  <si>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</si>
  <si>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</si>
  <si>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</si>
  <si>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</si>
  <si>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</si>
  <si>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</si>
  <si>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</si>
  <si>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</si>
  <si>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</si>
  <si>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</si>
  <si>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</si>
  <si>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</si>
  <si>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</si>
  <si>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</si>
  <si>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</si>
  <si>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</si>
  <si>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</si>
  <si>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</si>
  <si>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</si>
  <si>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</si>
  <si>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</si>
  <si>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</si>
  <si>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</si>
  <si>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</si>
  <si>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</si>
  <si>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</si>
  <si>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</si>
  <si>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</si>
  <si>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</si>
  <si>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</si>
  <si>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</si>
  <si>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</si>
  <si>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</si>
  <si>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</si>
  <si>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</si>
  <si>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</si>
  <si>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</si>
  <si>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</si>
  <si>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</si>
  <si>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</si>
  <si>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</si>
  <si>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</si>
  <si>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</si>
  <si>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</si>
  <si>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</si>
  <si>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</si>
  <si>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</si>
  <si>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</si>
  <si>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</si>
  <si>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</si>
  <si>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</si>
  <si>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</si>
  <si>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</si>
  <si>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</si>
  <si>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</si>
  <si>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</si>
  <si>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</si>
  <si>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</si>
  <si>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</si>
  <si>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</si>
  <si>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</si>
  <si>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</si>
  <si>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</si>
  <si>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</si>
  <si>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</si>
  <si>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</si>
  <si>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</si>
  <si>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</si>
  <si>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</si>
  <si>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</si>
  <si>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</si>
  <si>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</si>
  <si>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</si>
  <si>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</si>
  <si>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</si>
  <si>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</si>
  <si>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</si>
  <si>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</si>
  <si>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</si>
  <si>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</si>
  <si>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</si>
  <si>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</si>
  <si>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</si>
  <si>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</si>
  <si>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</si>
  <si>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</si>
  <si>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</si>
  <si>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</si>
  <si>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</si>
  <si>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</si>
  <si>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</si>
  <si>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</si>
  <si>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</si>
  <si>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</si>
  <si>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</si>
  <si>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</si>
  <si>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</si>
  <si>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</si>
  <si>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</si>
  <si>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</si>
  <si>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</si>
  <si>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</si>
  <si>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</si>
  <si>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</si>
  <si>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</si>
  <si>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</si>
  <si>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</si>
  <si>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</si>
  <si>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</si>
  <si>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</si>
  <si>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</si>
  <si>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</si>
  <si>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</si>
  <si>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</si>
  <si>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</si>
  <si>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</si>
  <si>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</si>
  <si>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</si>
  <si>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</si>
  <si>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</si>
  <si>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</si>
  <si>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</si>
  <si>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</si>
  <si>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</si>
  <si>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</si>
  <si>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</si>
  <si>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</si>
  <si>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</si>
  <si>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</si>
  <si>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</si>
  <si>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</si>
  <si>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</si>
  <si>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</si>
  <si>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</si>
  <si>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</si>
  <si>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</si>
  <si>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</si>
  <si>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</si>
  <si>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</si>
  <si>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</si>
  <si>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</si>
  <si>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</si>
  <si>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</si>
  <si>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</si>
  <si>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</si>
  <si>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</si>
  <si>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</si>
  <si>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</si>
  <si>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</si>
  <si>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</si>
  <si>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</si>
  <si>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</si>
  <si>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</si>
  <si>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</si>
  <si>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</si>
  <si>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</si>
  <si>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</si>
  <si>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</si>
  <si>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</si>
  <si>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</si>
  <si>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</si>
  <si>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</si>
  <si>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</si>
  <si>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</si>
  <si>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</si>
  <si>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</si>
  <si>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</si>
  <si>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</si>
  <si>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</si>
  <si>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</si>
  <si>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</si>
  <si>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</si>
  <si>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</si>
  <si>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</si>
  <si>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</si>
  <si>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</si>
  <si>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</si>
  <si>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</si>
  <si>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</si>
  <si>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</si>
  <si>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</si>
  <si>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</si>
  <si>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</si>
  <si>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</si>
  <si>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</si>
  <si>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</si>
  <si>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</si>
  <si>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</si>
  <si>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</si>
  <si>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</si>
  <si>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</si>
  <si>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</si>
  <si>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</si>
  <si>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</si>
  <si>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</si>
  <si>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</si>
  <si>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</si>
  <si>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</si>
  <si>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</si>
  <si>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</si>
  <si>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</si>
  <si>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</si>
  <si>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</si>
  <si>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</si>
  <si>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</si>
  <si>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</si>
  <si>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</si>
  <si>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</si>
  <si>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</si>
  <si>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</si>
  <si>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</si>
  <si>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</si>
  <si>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</si>
  <si>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</si>
  <si>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</si>
  <si>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</si>
  <si>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</si>
  <si>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</si>
  <si>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</si>
  <si>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</si>
  <si>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</si>
  <si>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</si>
  <si>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</si>
  <si>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</si>
  <si>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</si>
  <si>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</si>
  <si>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</si>
  <si>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</si>
  <si>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</si>
  <si>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</si>
  <si>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</si>
  <si>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</si>
  <si>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</si>
  <si>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</si>
  <si>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</si>
  <si>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</si>
  <si>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</si>
  <si>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</si>
  <si>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</si>
  <si>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</si>
  <si>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</si>
  <si>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</si>
  <si>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</si>
  <si>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</si>
  <si>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</si>
  <si>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</si>
  <si>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</si>
  <si>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</si>
  <si>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</si>
  <si>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</si>
  <si>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</si>
  <si>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</si>
  <si>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</si>
  <si>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</si>
  <si>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</si>
  <si>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</si>
  <si>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</si>
  <si>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</si>
  <si>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</si>
  <si>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</si>
  <si>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</si>
  <si>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</si>
  <si>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</si>
  <si>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</si>
  <si>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</si>
  <si>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</si>
  <si>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</si>
  <si>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</si>
  <si>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</si>
  <si>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</si>
  <si>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</si>
  <si>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</si>
  <si>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</si>
  <si>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</si>
  <si>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</si>
  <si>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</si>
  <si>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</si>
  <si>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</si>
  <si>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</si>
  <si>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</si>
  <si>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</si>
  <si>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</si>
  <si>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</si>
  <si>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</si>
  <si>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</si>
  <si>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</si>
  <si>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</si>
  <si>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</si>
  <si>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</si>
  <si>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</si>
  <si>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</si>
  <si>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</si>
  <si>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</si>
  <si>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</si>
  <si>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</si>
  <si>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</si>
  <si>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</si>
  <si>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</si>
  <si>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</si>
  <si>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</si>
  <si>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</si>
  <si>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</si>
  <si>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</si>
  <si>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</si>
  <si>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</si>
  <si>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</si>
  <si>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</si>
  <si>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</si>
  <si>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</si>
  <si>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</si>
  <si>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</si>
  <si>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</si>
  <si>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</si>
  <si>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</si>
  <si>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</si>
  <si>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</si>
  <si>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</si>
  <si>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</si>
  <si>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</si>
  <si>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</si>
  <si>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</si>
  <si>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</si>
  <si>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</si>
  <si>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</si>
  <si>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</si>
  <si>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</si>
  <si>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</si>
  <si>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</si>
  <si>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</si>
  <si>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</si>
  <si>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</si>
  <si>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</si>
  <si>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</si>
  <si>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</si>
  <si>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</si>
  <si>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</si>
  <si>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</si>
  <si>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</si>
  <si>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</si>
  <si>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</si>
  <si>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</si>
  <si>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</si>
  <si>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</si>
  <si>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</si>
  <si>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</si>
  <si>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</si>
  <si>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</si>
  <si>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</si>
  <si>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</si>
  <si>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</si>
  <si>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</si>
  <si>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</si>
  <si>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</si>
  <si>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</si>
  <si>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</si>
  <si>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</si>
  <si>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</si>
  <si>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</si>
  <si>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</si>
  <si>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</si>
  <si>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</si>
  <si>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</si>
  <si>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</si>
  <si>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</si>
  <si>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</si>
  <si>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</si>
  <si>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</si>
  <si>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</si>
  <si>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</si>
  <si>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</si>
  <si>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</si>
  <si>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</si>
  <si>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</si>
  <si>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</si>
  <si>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</si>
  <si>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</si>
  <si>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</si>
  <si>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</si>
  <si>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</si>
  <si>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</si>
  <si>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</si>
  <si>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</si>
  <si>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</si>
  <si>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</si>
  <si>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</si>
  <si>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</si>
  <si>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</si>
  <si>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</si>
  <si>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</si>
  <si>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</si>
  <si>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</si>
  <si>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</si>
  <si>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</si>
  <si>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</si>
  <si>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</si>
  <si>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</si>
  <si>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</si>
  <si>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</si>
  <si>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</si>
  <si>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</si>
  <si>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</si>
  <si>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</si>
  <si>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</si>
  <si>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</si>
  <si>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</si>
  <si>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</si>
  <si>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</si>
  <si>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</si>
  <si>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</si>
  <si>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</si>
  <si>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</si>
  <si>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</si>
  <si>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</si>
  <si>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</si>
  <si>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</si>
  <si>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</si>
  <si>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</si>
  <si>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</si>
  <si>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</si>
  <si>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</si>
  <si>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</si>
  <si>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</si>
  <si>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</si>
  <si>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</si>
  <si>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</si>
  <si>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</si>
  <si>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</si>
  <si>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</si>
  <si>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</si>
  <si>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</si>
  <si>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</si>
  <si>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</si>
  <si>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</si>
  <si>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</si>
  <si>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</si>
  <si>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</si>
  <si>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</si>
  <si>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</si>
  <si>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</si>
  <si>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</si>
  <si>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</si>
  <si>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</si>
  <si>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</si>
  <si>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</si>
  <si>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</si>
  <si>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</si>
  <si>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</si>
  <si>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</si>
  <si>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</si>
  <si>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</si>
  <si>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</si>
  <si>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</si>
  <si>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</si>
  <si>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</si>
  <si>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</si>
  <si>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</si>
  <si>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</si>
  <si>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</si>
  <si>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</si>
  <si>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</si>
  <si>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</si>
  <si>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</si>
  <si>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</si>
  <si>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</si>
  <si>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</si>
  <si>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</si>
  <si>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</si>
  <si>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</si>
  <si>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</si>
  <si>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</si>
  <si>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</si>
  <si>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</si>
  <si>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</si>
  <si>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</si>
  <si>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</si>
  <si>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</si>
  <si>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</si>
  <si>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</si>
  <si>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</si>
  <si>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</si>
  <si>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</si>
  <si>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</si>
  <si>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</si>
  <si>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</si>
  <si>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</si>
  <si>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</si>
  <si>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</si>
  <si>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</si>
  <si>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</si>
  <si>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</si>
  <si>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</si>
  <si>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</si>
  <si>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</si>
  <si>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</si>
  <si>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</si>
  <si>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</si>
  <si>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</si>
  <si>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</si>
  <si>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</si>
  <si>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</si>
  <si>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</si>
  <si>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</si>
  <si>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</si>
  <si>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</si>
  <si>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</si>
  <si>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</si>
  <si>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</si>
  <si>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</si>
  <si>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</si>
  <si>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</si>
  <si>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</si>
  <si>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</si>
  <si>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</si>
  <si>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</si>
  <si>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</si>
  <si>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</si>
  <si>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</si>
  <si>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</si>
  <si>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</si>
  <si>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</si>
  <si>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</si>
  <si>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</si>
  <si>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</si>
  <si>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</si>
  <si>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</si>
  <si>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</si>
  <si>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</si>
  <si>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</si>
  <si>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</si>
  <si>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</si>
  <si>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</si>
  <si>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</si>
  <si>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</si>
  <si>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</si>
  <si>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</si>
  <si>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</si>
  <si>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</si>
  <si>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</si>
  <si>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</si>
  <si>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</si>
  <si>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</si>
  <si>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</si>
  <si>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</si>
  <si>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</si>
  <si>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</si>
  <si>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</si>
  <si>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</si>
  <si>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</si>
  <si>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</si>
  <si>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</si>
  <si>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</si>
  <si>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</si>
  <si>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</si>
  <si>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</si>
  <si>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</si>
  <si>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</si>
  <si>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</si>
  <si>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</si>
  <si>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</si>
  <si>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</si>
  <si>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</si>
  <si>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</si>
  <si>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</si>
  <si>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</si>
  <si>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</si>
  <si>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</si>
  <si>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</si>
  <si>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</si>
  <si>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</si>
  <si>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</si>
  <si>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</si>
  <si>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</si>
  <si>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</si>
  <si>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</si>
  <si>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</si>
  <si>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</si>
  <si>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</si>
  <si>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</si>
  <si>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</si>
  <si>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</si>
  <si>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</si>
  <si>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</si>
  <si>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</si>
  <si>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</si>
  <si>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</si>
  <si>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</si>
  <si>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</si>
  <si>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</si>
  <si>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</si>
  <si>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</si>
  <si>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</si>
  <si>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</si>
  <si>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</si>
  <si>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</si>
  <si>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</si>
  <si>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</si>
  <si>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</si>
  <si>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</si>
  <si>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</si>
  <si>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</si>
  <si>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</si>
  <si>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</si>
  <si>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</si>
  <si>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</si>
  <si>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</si>
  <si>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</si>
  <si>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</si>
  <si>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</si>
  <si>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</si>
  <si>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</si>
  <si>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</si>
  <si>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</si>
  <si>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</si>
  <si>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</si>
  <si>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</si>
  <si>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</si>
  <si>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</si>
  <si>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</si>
  <si>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</si>
  <si>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</si>
  <si>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</si>
  <si>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</si>
  <si>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</si>
  <si>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</si>
  <si>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</si>
  <si>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</si>
  <si>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</si>
  <si>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</si>
  <si>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</si>
  <si>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</si>
  <si>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</si>
  <si>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</si>
  <si>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</si>
  <si>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</si>
  <si>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</si>
  <si>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</si>
  <si>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</si>
  <si>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</si>
  <si>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</si>
  <si>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</si>
  <si>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</si>
  <si>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</si>
  <si>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</si>
  <si>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</si>
  <si>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</si>
  <si>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</si>
  <si>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</si>
  <si>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</si>
  <si>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</si>
  <si>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</si>
  <si>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</si>
  <si>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</si>
  <si>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</si>
  <si>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</si>
  <si>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</si>
  <si>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</si>
  <si>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</si>
  <si>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</si>
  <si>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</si>
  <si>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</si>
  <si>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</si>
  <si>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</si>
  <si>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</si>
  <si>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</si>
  <si>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</si>
  <si>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</si>
  <si>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</si>
  <si>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</si>
  <si>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</si>
  <si>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</si>
  <si>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</si>
  <si>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</si>
  <si>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</si>
  <si>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</si>
  <si>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</si>
  <si>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</si>
  <si>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</si>
  <si>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</si>
  <si>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</si>
  <si>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</si>
  <si>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</si>
  <si>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</si>
  <si>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</si>
  <si>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</si>
  <si>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</si>
  <si>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</si>
  <si>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</si>
  <si>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</si>
  <si>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</si>
  <si>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</si>
  <si>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</si>
  <si>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</si>
  <si>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</si>
  <si>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</si>
  <si>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</si>
  <si>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</si>
  <si>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</si>
  <si>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</si>
  <si>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</si>
  <si>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</si>
  <si>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</si>
  <si>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</si>
  <si>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</si>
  <si>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</si>
  <si>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</si>
  <si>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</si>
  <si>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</si>
  <si>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</si>
  <si>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</si>
  <si>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</si>
  <si>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</si>
  <si>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</si>
  <si>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</si>
  <si>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</si>
  <si>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</si>
  <si>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</si>
  <si>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</si>
  <si>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</si>
  <si>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</si>
  <si>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</si>
  <si>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</si>
  <si>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</si>
  <si>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</si>
  <si>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</si>
  <si>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</si>
  <si>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</si>
  <si>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</si>
  <si>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</si>
  <si>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</si>
  <si>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</si>
  <si>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</si>
  <si>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</si>
  <si>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</si>
  <si>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</si>
  <si>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</si>
  <si>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</si>
  <si>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</si>
  <si>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</si>
  <si>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</si>
  <si>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</si>
  <si>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</si>
  <si>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</si>
  <si>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</si>
  <si>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</si>
  <si>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</si>
  <si>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</si>
  <si>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</si>
  <si>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</si>
  <si>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</si>
  <si>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</si>
  <si>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</si>
  <si>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</si>
  <si>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</si>
  <si>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</si>
  <si>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</si>
  <si>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</si>
  <si>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</si>
  <si>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</si>
  <si>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</si>
  <si>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</si>
  <si>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</si>
  <si>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</si>
  <si>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</si>
  <si>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</si>
  <si>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</si>
  <si>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</si>
  <si>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</si>
  <si>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</si>
  <si>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</si>
  <si>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</si>
  <si>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</si>
  <si>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</si>
  <si>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</si>
  <si>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</si>
  <si>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</si>
  <si>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</si>
  <si>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</si>
  <si>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</si>
  <si>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</si>
  <si>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</si>
  <si>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</si>
  <si>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</si>
  <si>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</si>
  <si>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</si>
  <si>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</si>
  <si>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</si>
  <si>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</si>
  <si>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</si>
  <si>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</si>
  <si>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</si>
  <si>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</si>
  <si>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</si>
  <si>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</si>
  <si>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</si>
  <si>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</si>
  <si>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</si>
  <si>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</si>
  <si>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</si>
  <si>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</si>
  <si>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</si>
  <si>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</si>
  <si>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</si>
  <si>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</si>
  <si>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</si>
  <si>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</si>
  <si>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</si>
  <si>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</si>
  <si>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</si>
  <si>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</si>
  <si>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</si>
  <si>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</si>
  <si>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</si>
  <si>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</si>
  <si>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</si>
  <si>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</si>
  <si>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</si>
  <si>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</si>
  <si>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</si>
  <si>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</si>
  <si>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</si>
  <si>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</si>
  <si>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</si>
  <si>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</si>
  <si>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</si>
  <si>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</si>
  <si>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</si>
  <si>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</si>
  <si>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</si>
  <si>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</si>
  <si>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</si>
  <si>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</si>
  <si>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</si>
  <si>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</si>
  <si>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</si>
  <si>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</si>
  <si>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</si>
  <si>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</si>
  <si>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</si>
  <si>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</si>
  <si>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</si>
  <si>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</si>
  <si>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</si>
  <si>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</si>
  <si>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</si>
  <si>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</si>
  <si>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</si>
  <si>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</si>
  <si>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</si>
  <si>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</si>
  <si>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</si>
  <si>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</si>
  <si>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</si>
  <si>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</si>
  <si>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</si>
  <si>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</si>
  <si>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</si>
  <si>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</si>
  <si>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</si>
  <si>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</si>
  <si>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</si>
  <si>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</si>
  <si>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</si>
  <si>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</si>
  <si>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</si>
  <si>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</si>
  <si>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</si>
  <si>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</si>
  <si>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</si>
  <si>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</si>
  <si>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</si>
  <si>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</si>
  <si>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</si>
  <si>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</si>
  <si>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</si>
  <si>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</si>
  <si>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</si>
  <si>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</si>
  <si>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</si>
  <si>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</si>
  <si>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</si>
  <si>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</si>
  <si>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</si>
  <si>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</si>
  <si>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</si>
  <si>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</si>
  <si>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</si>
  <si>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</si>
  <si>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</si>
  <si>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</si>
  <si>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</si>
  <si>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</si>
  <si>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</si>
  <si>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</si>
  <si>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</si>
  <si>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</si>
  <si>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</si>
  <si>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</si>
  <si>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</si>
  <si>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</si>
  <si>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</si>
  <si>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</si>
  <si>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</si>
  <si>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</si>
  <si>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</si>
  <si>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</si>
  <si>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</si>
  <si>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</si>
  <si>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</si>
  <si>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</si>
  <si>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</si>
  <si>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</si>
  <si>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</si>
  <si>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</si>
  <si>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</si>
  <si>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</si>
  <si>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</si>
  <si>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</si>
  <si>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</si>
  <si>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</si>
  <si>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</si>
  <si>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</si>
  <si>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</si>
  <si>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</si>
  <si>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</si>
  <si>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</si>
  <si>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</si>
  <si>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</si>
  <si>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</si>
  <si>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</si>
  <si>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</si>
  <si>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</si>
  <si>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</si>
  <si>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</si>
  <si>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</si>
  <si>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</si>
  <si>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</si>
  <si>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</si>
  <si>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</si>
  <si>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</si>
  <si>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</si>
  <si>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</si>
  <si>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</si>
  <si>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</si>
  <si>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</si>
  <si>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</si>
  <si>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</si>
  <si>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</si>
  <si>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</si>
  <si>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</si>
  <si>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</si>
  <si>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</si>
  <si>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</si>
  <si>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</si>
  <si>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</si>
  <si>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</si>
  <si>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</si>
  <si>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</si>
  <si>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</si>
  <si>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</si>
  <si>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</si>
  <si>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</si>
  <si>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</si>
  <si>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</si>
  <si>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</si>
  <si>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</si>
  <si>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</si>
  <si>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</si>
  <si>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</si>
  <si>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</si>
  <si>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</si>
  <si>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</si>
  <si>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</si>
  <si>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</si>
  <si>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</si>
  <si>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</si>
  <si>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</si>
  <si>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</si>
  <si>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</si>
  <si>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</si>
  <si>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</si>
  <si>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</si>
  <si>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</si>
  <si>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</si>
  <si>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</si>
  <si>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</si>
  <si>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</si>
  <si>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</si>
  <si>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</si>
  <si>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</si>
  <si>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</si>
  <si>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</si>
  <si>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</si>
  <si>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</si>
  <si>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</si>
  <si>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</si>
  <si>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</si>
  <si>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</si>
  <si>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</si>
  <si>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</si>
  <si>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</si>
  <si>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</si>
  <si>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</si>
  <si>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</si>
  <si>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</si>
  <si>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</si>
  <si>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</si>
  <si>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</si>
  <si>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</si>
  <si>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</si>
  <si>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</si>
  <si>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</si>
  <si>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</si>
  <si>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</si>
  <si>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</si>
  <si>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</si>
  <si>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</si>
  <si>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</si>
  <si>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</si>
  <si>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</si>
  <si>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</si>
  <si>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</si>
  <si>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</si>
  <si>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</si>
  <si>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</si>
  <si>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</si>
  <si>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</si>
  <si>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</si>
  <si>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</si>
  <si>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</si>
  <si>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</si>
  <si>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</si>
  <si>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</si>
  <si>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</si>
  <si>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</si>
  <si>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</si>
  <si>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</si>
  <si>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</si>
  <si>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</si>
  <si>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</si>
  <si>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</si>
  <si>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</si>
  <si>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</si>
  <si>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</si>
  <si>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</si>
  <si>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</si>
  <si>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</si>
  <si>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</si>
  <si>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</si>
  <si>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</si>
  <si>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</si>
  <si>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</si>
  <si>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</si>
  <si>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</si>
  <si>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</si>
  <si>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</si>
  <si>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</si>
  <si>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</si>
  <si>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</si>
  <si>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</si>
  <si>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</si>
  <si>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</si>
  <si>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</si>
  <si>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</si>
  <si>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</si>
  <si>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</si>
  <si>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</si>
  <si>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</si>
  <si>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</si>
  <si>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</si>
  <si>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</si>
  <si>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</si>
  <si>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</si>
  <si>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</si>
  <si>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</si>
  <si>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</si>
  <si>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</si>
  <si>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</si>
  <si>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</si>
  <si>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</si>
  <si>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</si>
  <si>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</si>
  <si>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</si>
  <si>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</si>
  <si>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</si>
  <si>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</si>
  <si>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</si>
  <si>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</si>
  <si>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</si>
  <si>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</si>
  <si>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</si>
  <si>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</si>
  <si>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</si>
  <si>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</si>
  <si>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</si>
  <si>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</si>
  <si>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</si>
  <si>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</si>
  <si>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</si>
  <si>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</si>
  <si>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</si>
  <si>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</si>
  <si>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</si>
  <si>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</si>
  <si>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</si>
  <si>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</si>
  <si>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</si>
  <si>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</si>
  <si>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</si>
  <si>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</si>
  <si>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</si>
  <si>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</si>
  <si>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</si>
  <si>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</si>
  <si>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</si>
  <si>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</si>
  <si>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</si>
  <si>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</si>
  <si>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</si>
  <si>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</si>
  <si>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</si>
  <si>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</si>
  <si>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</si>
  <si>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</si>
  <si>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</si>
  <si>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</si>
  <si>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</si>
  <si>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</si>
  <si>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</si>
  <si>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</si>
  <si>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</si>
  <si>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</si>
  <si>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</si>
  <si>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</si>
  <si>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</si>
  <si>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</si>
  <si>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</si>
  <si>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</si>
  <si>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</si>
  <si>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</si>
  <si>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</si>
  <si>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</si>
  <si>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</si>
  <si>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</si>
  <si>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</si>
  <si>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</si>
  <si>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</si>
  <si>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</si>
  <si>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</si>
  <si>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</si>
  <si>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</si>
  <si>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</si>
  <si>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</si>
  <si>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</si>
  <si>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</si>
  <si>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</si>
  <si>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</si>
  <si>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</si>
  <si>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</si>
  <si>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</si>
  <si>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</si>
  <si>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</si>
  <si>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</si>
  <si>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</si>
  <si>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</si>
  <si>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</si>
  <si>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</si>
  <si>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</si>
  <si>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</si>
  <si>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</si>
  <si>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</si>
  <si>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</si>
  <si>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</si>
  <si>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</si>
  <si>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</si>
  <si>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</si>
  <si>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</si>
  <si>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</si>
  <si>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</si>
  <si>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</si>
  <si>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</si>
  <si>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</si>
  <si>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</si>
  <si>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</si>
  <si>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</si>
  <si>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</si>
  <si>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</si>
  <si>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</si>
  <si>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</si>
  <si>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</si>
  <si>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</si>
  <si>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</si>
  <si>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</si>
  <si>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</si>
  <si>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</si>
  <si>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</si>
  <si>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</si>
  <si>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</si>
  <si>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</si>
  <si>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</si>
  <si>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</si>
  <si>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</si>
  <si>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</si>
  <si>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</si>
  <si>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</si>
  <si>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</si>
  <si>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</si>
  <si>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</si>
  <si>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</si>
  <si>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</si>
  <si>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</si>
  <si>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</si>
  <si>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</si>
  <si>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</si>
  <si>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</si>
  <si>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</si>
  <si>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</si>
  <si>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</si>
  <si>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</si>
  <si>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</si>
  <si>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</si>
  <si>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</si>
  <si>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</si>
  <si>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</si>
  <si>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</si>
  <si>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</si>
  <si>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</si>
  <si>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</si>
  <si>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</si>
  <si>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</si>
  <si>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</si>
  <si>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</si>
  <si>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</si>
  <si>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</si>
  <si>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</si>
  <si>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</si>
  <si>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</si>
  <si>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</si>
  <si>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</si>
  <si>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</si>
  <si>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</si>
  <si>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</si>
  <si>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</si>
  <si>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</si>
  <si>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</si>
  <si>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</si>
  <si>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</si>
  <si>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</si>
  <si>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</si>
  <si>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</si>
  <si>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</si>
  <si>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</si>
  <si>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</si>
  <si>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</si>
  <si>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</si>
  <si>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</si>
  <si>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</si>
  <si>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</si>
  <si>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</si>
  <si>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</si>
  <si>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</si>
  <si>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</si>
  <si>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</si>
  <si>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</si>
  <si>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</si>
  <si>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</si>
  <si>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</si>
  <si>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</si>
  <si>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</si>
  <si>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</si>
  <si>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</si>
  <si>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</si>
  <si>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</si>
  <si>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</si>
  <si>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</si>
  <si>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</si>
  <si>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</si>
  <si>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</si>
  <si>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</si>
  <si>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</si>
  <si>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</si>
  <si>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</si>
  <si>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</si>
  <si>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</si>
  <si>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</si>
  <si>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</si>
  <si>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</si>
  <si>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</si>
  <si>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</si>
  <si>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</si>
  <si>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</si>
  <si>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</si>
  <si>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</si>
  <si>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</si>
  <si>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</si>
  <si>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</si>
  <si>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</si>
  <si>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</si>
  <si>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</si>
  <si>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</si>
  <si>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</si>
  <si>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</si>
  <si>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</si>
  <si>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</si>
  <si>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</si>
  <si>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</si>
  <si>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</si>
  <si>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</si>
  <si>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</si>
  <si>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</si>
  <si>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</si>
  <si>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</si>
  <si>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</si>
  <si>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</si>
  <si>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</si>
  <si>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</si>
  <si>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</si>
  <si>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</si>
  <si>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</si>
  <si>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</si>
  <si>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</si>
  <si>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</si>
  <si>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</si>
  <si>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</si>
  <si>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</si>
  <si>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</si>
  <si>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</si>
  <si>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</si>
  <si>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</si>
  <si>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</si>
  <si>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</si>
  <si>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</si>
  <si>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</si>
  <si>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</si>
  <si>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</si>
  <si>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</si>
  <si>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</si>
  <si>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</si>
  <si>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</si>
  <si>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</si>
  <si>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</si>
  <si>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</si>
  <si>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</si>
  <si>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</si>
  <si>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</si>
  <si>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</si>
  <si>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</si>
  <si>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</si>
  <si>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</si>
  <si>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</si>
  <si>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</si>
  <si>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</si>
  <si>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</si>
  <si>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</si>
  <si>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</si>
  <si>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</si>
  <si>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</si>
  <si>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</si>
  <si>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</si>
  <si>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</si>
  <si>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</si>
  <si>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</si>
  <si>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</si>
  <si>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</si>
  <si>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</si>
  <si>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</si>
  <si>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</si>
  <si>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</si>
  <si>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</si>
  <si>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</si>
  <si>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</si>
  <si>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</si>
  <si>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</si>
  <si>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</si>
  <si>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</si>
  <si>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</si>
  <si>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</si>
  <si>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</si>
  <si>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</si>
  <si>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</si>
  <si>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</si>
  <si>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</si>
  <si>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</si>
  <si>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</si>
  <si>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</si>
  <si>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</si>
  <si>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</si>
  <si>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</si>
  <si>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</si>
  <si>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</si>
  <si>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</si>
  <si>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</si>
  <si>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</si>
  <si>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</si>
  <si>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</si>
  <si>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</si>
  <si>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</si>
  <si>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</si>
  <si>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</si>
  <si>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</si>
  <si>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</si>
  <si>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</si>
  <si>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</si>
  <si>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</si>
  <si>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</si>
  <si>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</si>
  <si>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</si>
  <si>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</si>
  <si>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</si>
  <si>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</si>
  <si>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</si>
  <si>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</si>
  <si>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</si>
  <si>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</si>
  <si>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</si>
  <si>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</si>
  <si>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</si>
  <si>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</si>
  <si>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</si>
  <si>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</si>
  <si>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</si>
  <si>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</si>
  <si>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</si>
  <si>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</si>
  <si>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</si>
  <si>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</si>
  <si>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</si>
  <si>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</si>
  <si>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</si>
  <si>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</si>
  <si>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</si>
  <si>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</si>
  <si>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</si>
  <si>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</si>
  <si>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</si>
  <si>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</si>
  <si>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</si>
  <si>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</si>
  <si>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</si>
  <si>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</si>
  <si>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</si>
  <si>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</si>
  <si>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</si>
  <si>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</si>
  <si>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</si>
  <si>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</si>
  <si>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</si>
  <si>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</si>
  <si>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</si>
  <si>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</si>
  <si>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</si>
  <si>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</si>
  <si>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</si>
  <si>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</si>
  <si>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</si>
  <si>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</si>
  <si>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</si>
  <si>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</si>
  <si>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</si>
  <si>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</si>
  <si>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</si>
  <si>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</si>
  <si>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</si>
  <si>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</si>
  <si>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</si>
  <si>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</si>
  <si>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</si>
  <si>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</si>
  <si>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</si>
  <si>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</si>
  <si>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</si>
  <si>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</si>
  <si>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</si>
  <si>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</si>
  <si>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</si>
  <si>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</si>
  <si>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</si>
  <si>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</si>
  <si>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</si>
  <si>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</si>
  <si>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</si>
  <si>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</si>
  <si>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</si>
  <si>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</si>
  <si>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</si>
  <si>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</si>
  <si>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</si>
  <si>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</si>
  <si>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</si>
  <si>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</si>
  <si>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</si>
  <si>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</si>
  <si>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</si>
  <si>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</si>
  <si>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</si>
  <si>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</si>
  <si>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</si>
  <si>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</si>
  <si>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</si>
  <si>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</si>
  <si>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</si>
  <si>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</si>
  <si>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</si>
  <si>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</si>
  <si>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</si>
  <si>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</si>
  <si>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</si>
  <si>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</si>
  <si>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</si>
  <si>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</si>
  <si>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</si>
  <si>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</si>
  <si>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</si>
  <si>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</si>
  <si>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</si>
  <si>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</si>
  <si>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</si>
  <si>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</si>
  <si>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</si>
  <si>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</si>
  <si>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</si>
  <si>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</si>
  <si>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</si>
  <si>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</si>
  <si>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</si>
  <si>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</si>
  <si>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</si>
  <si>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</si>
  <si>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</si>
  <si>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</si>
  <si>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</si>
  <si>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</si>
  <si>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</si>
  <si>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</si>
  <si>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</si>
  <si>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</si>
  <si>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</si>
  <si>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</si>
  <si>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</si>
  <si>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</si>
  <si>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</si>
  <si>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</si>
  <si>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</si>
  <si>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</si>
  <si>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</si>
  <si>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</si>
  <si>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</si>
  <si>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</si>
  <si>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</si>
  <si>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</si>
  <si>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</si>
  <si>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</si>
  <si>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</si>
  <si>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</si>
  <si>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</si>
  <si>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</si>
  <si>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</si>
  <si>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</si>
  <si>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</si>
  <si>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</si>
  <si>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</si>
  <si>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</si>
  <si>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</si>
  <si>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</si>
  <si>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</si>
  <si>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</si>
  <si>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</si>
  <si>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</si>
  <si>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</si>
  <si>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</si>
  <si>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</si>
  <si>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</si>
  <si>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</si>
  <si>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</si>
  <si>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</si>
  <si>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</si>
  <si>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</si>
  <si>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</si>
  <si>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</si>
  <si>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</si>
  <si>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</si>
  <si>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</si>
  <si>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</si>
  <si>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</si>
  <si>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</si>
  <si>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</si>
  <si>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</si>
  <si>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</si>
  <si>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</si>
  <si>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</si>
  <si>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</si>
  <si>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</si>
  <si>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</si>
  <si>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</si>
  <si>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</si>
  <si>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</si>
  <si>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</si>
  <si>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</si>
  <si>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</si>
  <si>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</si>
  <si>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</si>
  <si>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</si>
  <si>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</si>
  <si>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</si>
  <si>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</si>
  <si>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</si>
  <si>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</si>
  <si>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</si>
  <si>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</si>
  <si>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</si>
  <si>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</si>
  <si>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</si>
  <si>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</si>
  <si>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</si>
  <si>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</si>
  <si>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</si>
  <si>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</si>
  <si>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</si>
  <si>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</si>
  <si>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</si>
  <si>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</si>
  <si>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</si>
  <si>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</si>
  <si>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</si>
  <si>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</si>
  <si>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</si>
  <si>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</si>
  <si>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</si>
  <si>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</si>
  <si>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</si>
  <si>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</si>
  <si>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</si>
  <si>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</si>
  <si>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</si>
  <si>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</si>
  <si>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</si>
  <si>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</si>
  <si>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</si>
  <si>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</si>
  <si>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</si>
  <si>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</si>
  <si>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</si>
  <si>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</si>
  <si>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</si>
  <si>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</si>
  <si>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</si>
  <si>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</si>
  <si>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</si>
  <si>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</si>
  <si>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</si>
  <si>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</si>
  <si>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</si>
  <si>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</si>
  <si>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</si>
  <si>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</si>
  <si>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</si>
  <si>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</si>
  <si>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</si>
  <si>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</si>
  <si>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</si>
  <si>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</si>
  <si>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</si>
  <si>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</si>
  <si>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</si>
  <si>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</si>
  <si>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</si>
  <si>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</si>
  <si>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</si>
  <si>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</si>
  <si>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</si>
  <si>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</si>
  <si>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</si>
  <si>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</si>
  <si>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</si>
  <si>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</si>
  <si>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</si>
  <si>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</si>
  <si>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</si>
  <si>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</si>
  <si>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</si>
  <si>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</si>
  <si>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</si>
  <si>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</si>
  <si>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</si>
  <si>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</si>
  <si>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</si>
  <si>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</si>
  <si>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</si>
  <si>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</si>
  <si>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</si>
  <si>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</si>
  <si>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</si>
  <si>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</si>
  <si>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</si>
  <si>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</si>
  <si>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</si>
  <si>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</si>
  <si>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</si>
  <si>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</si>
  <si>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</si>
  <si>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</si>
  <si>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</si>
  <si>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</si>
  <si>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</si>
  <si>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</si>
  <si>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</si>
  <si>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</si>
  <si>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</si>
  <si>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</si>
  <si>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</si>
  <si>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</si>
  <si>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</si>
  <si>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</si>
  <si>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</si>
  <si>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</si>
  <si>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</si>
  <si>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</si>
  <si>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</si>
  <si>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</si>
  <si>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</si>
  <si>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</si>
  <si>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</si>
  <si>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</si>
  <si>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</si>
  <si>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</si>
  <si>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</si>
  <si>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</si>
  <si>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</si>
  <si>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</si>
  <si>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</si>
  <si>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</si>
  <si>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</si>
  <si>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</si>
  <si>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</si>
  <si>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</si>
  <si>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</si>
  <si>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</si>
  <si>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</si>
  <si>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</si>
  <si>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</si>
  <si>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</si>
  <si>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</si>
  <si>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</si>
  <si>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</si>
  <si>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</si>
  <si>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</si>
  <si>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</si>
  <si>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</si>
  <si>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</si>
  <si>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</si>
  <si>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</si>
  <si>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</si>
  <si>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</si>
  <si>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</si>
  <si>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</si>
  <si>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</si>
  <si>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</si>
  <si>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</si>
  <si>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</si>
  <si>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</si>
  <si>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</si>
  <si>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</si>
  <si>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</si>
  <si>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</si>
  <si>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</si>
  <si>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</si>
  <si>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</si>
  <si>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</si>
  <si>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</si>
  <si>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</si>
  <si>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</si>
  <si>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</si>
  <si>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</si>
  <si>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</si>
  <si>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</si>
  <si>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</si>
  <si>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</si>
  <si>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</si>
  <si>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</si>
  <si>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</si>
  <si>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</si>
  <si>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</si>
  <si>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</si>
  <si>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</si>
  <si>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</si>
  <si>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</si>
  <si>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</si>
  <si>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</si>
  <si>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</si>
  <si>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</si>
  <si>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</si>
  <si>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</si>
  <si>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</si>
  <si>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</si>
  <si>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</si>
  <si>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</si>
  <si>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</si>
  <si>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</si>
  <si>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</si>
  <si>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</si>
  <si>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</si>
  <si>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</si>
  <si>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</si>
  <si>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</si>
  <si>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</si>
  <si>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</si>
  <si>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</si>
  <si>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</si>
  <si>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</si>
  <si>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</si>
  <si>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</si>
  <si>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</si>
  <si>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</si>
  <si>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</si>
  <si>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</si>
  <si>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</si>
  <si>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</si>
  <si>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</si>
  <si>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</si>
  <si>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</si>
  <si>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</si>
  <si>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</si>
  <si>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</si>
  <si>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</si>
  <si>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</si>
  <si>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</si>
  <si>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</si>
  <si>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</si>
  <si>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</si>
  <si>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</si>
  <si>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</si>
  <si>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</si>
  <si>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</si>
  <si>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</si>
  <si>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</si>
  <si>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</si>
  <si>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</si>
  <si>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</si>
  <si>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</si>
  <si>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</si>
  <si>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</si>
  <si>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</si>
  <si>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</si>
  <si>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</si>
  <si>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</si>
  <si>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</si>
  <si>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</si>
  <si>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</si>
  <si>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</si>
  <si>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</si>
  <si>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</si>
  <si>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</si>
  <si>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</si>
  <si>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</si>
  <si>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</si>
  <si>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</si>
  <si>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</si>
  <si>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</si>
  <si>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</si>
  <si>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</si>
  <si>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</si>
  <si>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</si>
  <si>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</si>
  <si>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</si>
  <si>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</si>
  <si>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</si>
  <si>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</si>
  <si>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</si>
  <si>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</si>
  <si>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</si>
  <si>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</si>
  <si>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</si>
  <si>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</si>
  <si>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</si>
  <si>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</si>
  <si>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</si>
  <si>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</si>
  <si>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</si>
  <si>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</si>
  <si>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</si>
  <si>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</si>
  <si>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</si>
  <si>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</si>
  <si>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</si>
  <si>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</si>
  <si>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</si>
  <si>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</si>
  <si>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</si>
  <si>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</si>
  <si>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</si>
  <si>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</si>
  <si>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</si>
  <si>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</si>
  <si>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</si>
  <si>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</si>
  <si>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</si>
  <si>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</si>
  <si>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</si>
  <si>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</si>
  <si>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</si>
  <si>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</si>
  <si>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</si>
  <si>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</si>
  <si>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</si>
  <si>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</si>
  <si>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</si>
  <si>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</si>
  <si>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</si>
  <si>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</si>
  <si>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</si>
  <si>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</si>
  <si>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</si>
  <si>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</si>
  <si>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</si>
  <si>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</si>
  <si>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</si>
  <si>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</si>
  <si>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</si>
  <si>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</si>
  <si>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</si>
  <si>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</si>
  <si>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</si>
  <si>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</si>
  <si>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</si>
  <si>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</si>
  <si>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</si>
  <si>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</si>
  <si>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</si>
  <si>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</si>
  <si>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</si>
  <si>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</si>
  <si>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</si>
  <si>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</si>
  <si>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</si>
  <si>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</si>
  <si>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</si>
  <si>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</si>
  <si>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</si>
  <si>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</si>
  <si>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</si>
  <si>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</si>
  <si>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</si>
  <si>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</si>
  <si>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</si>
  <si>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</si>
  <si>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</si>
  <si>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</si>
  <si>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</si>
  <si>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</si>
  <si>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</si>
  <si>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</si>
  <si>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</si>
  <si>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</si>
  <si>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</si>
  <si>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</si>
  <si>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</si>
  <si>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</si>
  <si>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</si>
  <si>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</si>
  <si>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</si>
  <si>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</si>
  <si>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</si>
  <si>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</si>
  <si>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</si>
  <si>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</si>
  <si>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</si>
  <si>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</si>
  <si>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</si>
  <si>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</si>
  <si>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</si>
  <si>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</si>
  <si>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</si>
  <si>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</si>
  <si>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</si>
  <si>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</si>
  <si>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</si>
  <si>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</si>
  <si>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</si>
  <si>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</si>
  <si>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</si>
  <si>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</si>
  <si>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</si>
  <si>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</si>
  <si>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</si>
  <si>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</si>
  <si>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</si>
  <si>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</si>
  <si>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</si>
  <si>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</si>
  <si>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</si>
  <si>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</si>
  <si>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</si>
  <si>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</si>
  <si>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</si>
  <si>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</si>
  <si>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</si>
  <si>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</si>
  <si>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</si>
  <si>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</si>
  <si>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</si>
  <si>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</si>
  <si>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</si>
  <si>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</si>
  <si>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</si>
  <si>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</si>
  <si>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</si>
  <si>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</si>
  <si>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</si>
  <si>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</si>
  <si>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</si>
  <si>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</si>
  <si>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</si>
  <si>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</si>
  <si>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</si>
  <si>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</si>
  <si>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</si>
  <si>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</si>
  <si>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</si>
  <si>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</si>
  <si>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</si>
  <si>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</si>
  <si>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</si>
  <si>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</si>
  <si>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</si>
  <si>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</si>
  <si>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</si>
  <si>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</si>
  <si>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</si>
  <si>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</si>
  <si>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</si>
  <si>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</si>
  <si>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</si>
  <si>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</si>
  <si>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</si>
  <si>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</si>
  <si>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</si>
  <si>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</si>
  <si>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</si>
  <si>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</si>
  <si>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</si>
  <si>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</si>
  <si>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</si>
  <si>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</si>
  <si>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</si>
  <si>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</si>
  <si>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</si>
  <si>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</si>
  <si>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</si>
  <si>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</si>
  <si>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</si>
  <si>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</si>
  <si>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</si>
  <si>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</si>
  <si>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</si>
  <si>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</si>
  <si>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</si>
  <si>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</si>
  <si>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</si>
  <si>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</si>
  <si>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</si>
  <si>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</si>
  <si>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</si>
  <si>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</si>
  <si>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</si>
  <si>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</si>
  <si>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</si>
  <si>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</si>
  <si>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</si>
  <si>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</si>
  <si>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</si>
  <si>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</si>
  <si>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</si>
  <si>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</si>
  <si>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</si>
  <si>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</si>
  <si>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</si>
  <si>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</si>
  <si>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</si>
  <si>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</si>
  <si>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</si>
  <si>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</si>
  <si>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</si>
  <si>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</si>
  <si>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</si>
  <si>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</si>
  <si>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</si>
  <si>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</si>
  <si>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</si>
  <si>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</si>
  <si>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</si>
  <si>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</si>
  <si>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</si>
  <si>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</si>
  <si>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</si>
  <si>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</si>
  <si>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</si>
  <si>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</si>
  <si>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</si>
  <si>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</si>
  <si>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</si>
  <si>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</si>
  <si>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</si>
  <si>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</si>
  <si>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</si>
  <si>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</si>
  <si>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</si>
  <si>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</si>
  <si>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</si>
  <si>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</si>
  <si>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</si>
  <si>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</si>
  <si>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</si>
  <si>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</si>
  <si>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</si>
  <si>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</si>
  <si>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</si>
  <si>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</si>
  <si>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</si>
  <si>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</si>
  <si>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</si>
  <si>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</si>
  <si>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</si>
  <si>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</si>
  <si>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</si>
  <si>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</si>
  <si>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</si>
  <si>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</si>
  <si>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</si>
  <si>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</si>
  <si>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</si>
  <si>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</si>
  <si>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</si>
  <si>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</si>
  <si>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</si>
  <si>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</si>
  <si>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</si>
  <si>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</si>
  <si>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</si>
  <si>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</si>
  <si>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</si>
  <si>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</si>
  <si>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</si>
  <si>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</si>
  <si>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</si>
  <si>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</si>
  <si>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</si>
  <si>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</si>
  <si>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</si>
  <si>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</si>
  <si>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</si>
  <si>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</si>
  <si>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</si>
  <si>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</si>
  <si>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</si>
  <si>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</si>
  <si>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</si>
  <si>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</si>
  <si>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</si>
  <si>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</si>
  <si>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</si>
  <si>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</si>
  <si>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</si>
  <si>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</si>
  <si>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</si>
  <si>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</si>
  <si>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</si>
  <si>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</si>
  <si>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</si>
  <si>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</si>
  <si>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</si>
  <si>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</si>
  <si>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</si>
  <si>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</si>
  <si>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</si>
  <si>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</si>
  <si>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</si>
  <si>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</si>
  <si>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</si>
  <si>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</si>
  <si>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</si>
  <si>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</si>
  <si>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</si>
  <si>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</si>
  <si>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</si>
  <si>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</si>
  <si>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</si>
  <si>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</si>
  <si>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</si>
  <si>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</si>
  <si>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</si>
  <si>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</si>
  <si>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</si>
  <si>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</si>
  <si>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</si>
  <si>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</si>
  <si>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</si>
  <si>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</si>
  <si>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</si>
  <si>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</si>
  <si>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</si>
  <si>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</si>
  <si>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</si>
  <si>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</si>
  <si>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</si>
  <si>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</si>
  <si>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</si>
  <si>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</si>
  <si>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</si>
  <si>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</si>
  <si>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</si>
  <si>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</si>
  <si>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</si>
  <si>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</si>
  <si>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</si>
  <si>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</si>
  <si>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</si>
  <si>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</si>
  <si>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</si>
  <si>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</si>
  <si>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</si>
  <si>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</si>
  <si>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</si>
  <si>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</si>
  <si>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</si>
  <si>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</si>
  <si>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</si>
  <si>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</si>
  <si>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</si>
  <si>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</si>
  <si>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</si>
  <si>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</si>
  <si>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</si>
  <si>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</si>
  <si>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</si>
  <si>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</si>
  <si>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</si>
  <si>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</si>
  <si>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</si>
  <si>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</si>
  <si>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</si>
  <si>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</si>
  <si>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</si>
  <si>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</si>
  <si>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</si>
  <si>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</si>
  <si>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</si>
  <si>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</si>
  <si>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</si>
  <si>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</si>
  <si>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</si>
  <si>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</si>
  <si>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</si>
  <si>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</si>
  <si>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</si>
  <si>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</si>
  <si>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</si>
  <si>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</si>
  <si>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</si>
  <si>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</si>
  <si>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</si>
  <si>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</si>
  <si>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</si>
  <si>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</si>
  <si>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</si>
  <si>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</si>
  <si>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</si>
  <si>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</si>
  <si>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</si>
  <si>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</si>
  <si>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</si>
  <si>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</si>
  <si>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</si>
  <si>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</si>
  <si>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</si>
  <si>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</si>
  <si>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</si>
  <si>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</si>
  <si>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</si>
  <si>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</si>
  <si>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</si>
  <si>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</si>
  <si>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</si>
  <si>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</si>
  <si>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</si>
  <si>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</si>
  <si>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</si>
  <si>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</si>
  <si>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</si>
  <si>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</si>
  <si>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</si>
  <si>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</si>
  <si>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</si>
  <si>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</si>
  <si>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</si>
  <si>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</si>
  <si>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</si>
  <si>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</si>
  <si>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</si>
  <si>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</si>
  <si>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</si>
  <si>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</si>
  <si>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</si>
  <si>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</si>
  <si>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</si>
  <si>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</si>
  <si>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</si>
  <si>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</si>
  <si>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</si>
  <si>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</si>
  <si>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</si>
  <si>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</si>
  <si>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</si>
  <si>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</si>
  <si>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</si>
  <si>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</si>
  <si>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</si>
  <si>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</si>
  <si>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</si>
  <si>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</si>
  <si>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</si>
  <si>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</si>
  <si>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</si>
  <si>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</si>
  <si>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</si>
  <si>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</si>
  <si>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</si>
  <si>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</si>
  <si>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</si>
  <si>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</si>
  <si>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</si>
  <si>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</si>
  <si>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</si>
  <si>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</si>
  <si>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</si>
  <si>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</si>
  <si>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</si>
  <si>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</si>
  <si>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</si>
  <si>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</si>
  <si>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</si>
  <si>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</si>
  <si>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</si>
  <si>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</si>
  <si>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</si>
  <si>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</si>
  <si>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</si>
  <si>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</si>
  <si>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</si>
  <si>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</si>
  <si>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</si>
  <si>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</si>
  <si>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</si>
  <si>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</si>
  <si>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</si>
  <si>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</si>
  <si>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</si>
  <si>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</si>
  <si>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</si>
  <si>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</si>
  <si>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</si>
  <si>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</si>
  <si>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</si>
  <si>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</si>
  <si>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</si>
  <si>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</si>
  <si>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</si>
  <si>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</si>
  <si>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</si>
  <si>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</si>
  <si>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</si>
  <si>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</si>
  <si>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</si>
  <si>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</si>
  <si>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</si>
  <si>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</si>
  <si>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</si>
  <si>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</si>
  <si>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</si>
  <si>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</si>
  <si>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</si>
  <si>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</si>
  <si>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</si>
  <si>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</si>
  <si>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</si>
  <si>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</si>
  <si>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</si>
  <si>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</si>
  <si>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</si>
  <si>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</si>
  <si>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</si>
  <si>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</si>
  <si>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</si>
  <si>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</si>
  <si>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</si>
  <si>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</si>
  <si>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</si>
  <si>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</si>
  <si>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</si>
  <si>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</si>
  <si>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</si>
  <si>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</si>
  <si>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</si>
  <si>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</si>
  <si>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</si>
  <si>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</si>
  <si>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</si>
  <si>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</si>
  <si>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</si>
  <si>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</si>
  <si>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</si>
  <si>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</si>
  <si>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</si>
  <si>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</si>
  <si>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</si>
  <si>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</si>
  <si>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</si>
  <si>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</si>
  <si>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</si>
  <si>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</si>
  <si>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</si>
  <si>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</si>
  <si>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</si>
  <si>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</si>
  <si>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</si>
  <si>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</si>
  <si>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</si>
  <si>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</si>
  <si>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</si>
  <si>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</si>
  <si>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</si>
  <si>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</si>
  <si>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</si>
  <si>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</si>
  <si>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</si>
  <si>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</si>
  <si>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</si>
  <si>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</si>
  <si>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</si>
  <si>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</si>
  <si>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</si>
  <si>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</si>
  <si>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</si>
  <si>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</si>
  <si>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</si>
  <si>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</si>
  <si>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</si>
  <si>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</si>
  <si>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</si>
  <si>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</si>
  <si>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</si>
  <si>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</si>
  <si>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</si>
  <si>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</si>
  <si>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</si>
  <si>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</si>
  <si>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</si>
  <si>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</si>
  <si>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</si>
  <si>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</si>
  <si>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</si>
  <si>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</si>
  <si>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</si>
  <si>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</si>
  <si>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</si>
  <si>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</si>
  <si>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</si>
  <si>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</si>
  <si>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</si>
  <si>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</si>
  <si>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</si>
  <si>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</si>
  <si>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</si>
  <si>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</si>
  <si>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</si>
  <si>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</si>
  <si>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</si>
  <si>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</si>
  <si>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</si>
  <si>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</si>
  <si>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</si>
  <si>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</si>
  <si>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</si>
  <si>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</si>
  <si>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</si>
  <si>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</si>
  <si>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</si>
  <si>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</si>
  <si>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</si>
  <si>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</si>
  <si>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</si>
  <si>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</si>
  <si>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</si>
  <si>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</si>
  <si>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</si>
  <si>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</si>
  <si>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</si>
  <si>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</si>
  <si>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</si>
  <si>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</si>
  <si>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</si>
  <si>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</si>
  <si>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</si>
  <si>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</si>
  <si>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</si>
  <si>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</si>
  <si>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</si>
  <si>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</si>
  <si>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</si>
  <si>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</si>
  <si>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</si>
  <si>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</si>
  <si>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</si>
  <si>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</si>
  <si>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</si>
  <si>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</si>
  <si>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</si>
  <si>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</si>
  <si>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</si>
  <si>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</si>
  <si>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</si>
  <si>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</si>
  <si>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</si>
  <si>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</si>
  <si>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</si>
  <si>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</si>
  <si>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</si>
  <si>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</si>
  <si>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</si>
  <si>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</si>
  <si>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</si>
  <si>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</si>
  <si>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</si>
  <si>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</si>
  <si>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</si>
  <si>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</si>
  <si>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</si>
  <si>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</si>
  <si>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</si>
  <si>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</si>
  <si>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</si>
  <si>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</si>
  <si>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</si>
  <si>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</si>
  <si>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</si>
  <si>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</si>
  <si>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</si>
  <si>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</si>
  <si>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</si>
  <si>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</si>
  <si>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</si>
  <si>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</si>
  <si>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</si>
  <si>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</si>
  <si>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</si>
  <si>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</si>
  <si>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</si>
  <si>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</si>
  <si>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</si>
  <si>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</si>
  <si>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</si>
  <si>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</si>
  <si>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</si>
  <si>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</si>
  <si>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</si>
  <si>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</si>
  <si>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</si>
  <si>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</si>
  <si>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</si>
  <si>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</si>
  <si>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</si>
  <si>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</si>
  <si>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</si>
  <si>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</si>
  <si>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</si>
  <si>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</si>
  <si>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</si>
  <si>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</si>
  <si>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</si>
  <si>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</si>
  <si>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</si>
  <si>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</si>
  <si>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</si>
  <si>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</si>
  <si>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</si>
  <si>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</si>
  <si>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</si>
  <si>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</si>
  <si>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</si>
  <si>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</si>
  <si>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</si>
  <si>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</si>
  <si>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</si>
  <si>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</si>
  <si>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</si>
  <si>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</si>
  <si>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</si>
  <si>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</si>
  <si>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</si>
  <si>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</si>
  <si>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</si>
  <si>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</si>
  <si>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</si>
  <si>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</si>
  <si>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</si>
  <si>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</si>
  <si>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</si>
  <si>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</si>
  <si>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</si>
  <si>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</si>
  <si>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</si>
  <si>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</si>
  <si>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</si>
  <si>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</si>
  <si>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</si>
  <si>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</si>
  <si>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</si>
  <si>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</si>
  <si>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</si>
  <si>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</si>
  <si>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</si>
  <si>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</si>
  <si>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</si>
  <si>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</si>
  <si>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</si>
  <si>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</si>
  <si>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</si>
  <si>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</si>
  <si>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</si>
  <si>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</si>
  <si>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</si>
  <si>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</si>
  <si>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</si>
  <si>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</si>
  <si>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</si>
  <si>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</si>
  <si>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</si>
  <si>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</si>
  <si>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</si>
  <si>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</si>
  <si>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</si>
  <si>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</si>
  <si>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</si>
  <si>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</si>
  <si>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</si>
  <si>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</si>
  <si>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</si>
  <si>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</si>
  <si>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</si>
  <si>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</si>
  <si>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</si>
  <si>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</si>
  <si>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</si>
  <si>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</si>
  <si>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</si>
  <si>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</si>
  <si>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</si>
  <si>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</si>
  <si>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</si>
  <si>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</si>
  <si>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</si>
  <si>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</si>
  <si>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</si>
  <si>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</si>
  <si>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</si>
  <si>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</si>
  <si>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</si>
  <si>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</si>
  <si>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</si>
  <si>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</si>
  <si>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</si>
  <si>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</si>
  <si>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</si>
  <si>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</si>
  <si>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</si>
  <si>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</si>
  <si>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</si>
  <si>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</si>
  <si>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</si>
  <si>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</si>
  <si>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</si>
  <si>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</si>
  <si>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</si>
  <si>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</si>
  <si>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</si>
  <si>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</si>
  <si>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</si>
  <si>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</si>
  <si>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</si>
  <si>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</si>
  <si>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</si>
  <si>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</si>
  <si>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</si>
  <si>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</si>
  <si>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</si>
  <si>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</si>
  <si>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</si>
  <si>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</si>
  <si>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</si>
  <si>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</si>
  <si>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</si>
  <si>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</si>
  <si>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</si>
  <si>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</si>
  <si>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</si>
  <si>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</si>
  <si>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</si>
  <si>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</si>
  <si>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</si>
  <si>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</si>
  <si>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</si>
  <si>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</si>
  <si>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</si>
  <si>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</si>
  <si>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</si>
  <si>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</si>
  <si>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</si>
  <si>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</si>
  <si>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</si>
  <si>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</si>
  <si>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</si>
  <si>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</si>
  <si>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</si>
  <si>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</si>
  <si>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</si>
  <si>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</si>
  <si>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</si>
  <si>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</si>
  <si>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</si>
  <si>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</si>
  <si>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</si>
  <si>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</si>
  <si>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</si>
  <si>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</si>
  <si>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</si>
  <si>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</si>
  <si>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</si>
  <si>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</si>
  <si>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</si>
  <si>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</si>
  <si>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</si>
  <si>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</si>
  <si>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</si>
  <si>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</si>
  <si>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</si>
  <si>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</si>
  <si>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</si>
  <si>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</si>
  <si>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</si>
  <si>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</si>
  <si>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</si>
  <si>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</si>
  <si>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</si>
  <si>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</si>
  <si>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</si>
  <si>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</si>
  <si>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</si>
  <si>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</si>
  <si>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</si>
  <si>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</si>
  <si>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</si>
  <si>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</si>
  <si>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</si>
  <si>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</si>
  <si>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</si>
  <si>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</si>
  <si>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</si>
  <si>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</si>
  <si>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</si>
  <si>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</si>
  <si>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</si>
  <si>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</si>
  <si>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</si>
  <si>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</si>
  <si>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</si>
  <si>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</si>
  <si>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</si>
  <si>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</si>
  <si>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</si>
  <si>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</si>
  <si>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</si>
  <si>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</si>
  <si>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</si>
  <si>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</si>
  <si>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</si>
  <si>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</si>
  <si>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</si>
  <si>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</si>
  <si>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</si>
  <si>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</si>
  <si>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</si>
  <si>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</si>
  <si>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</si>
  <si>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</si>
  <si>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</si>
  <si>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</si>
  <si>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</si>
  <si>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</si>
  <si>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</si>
  <si>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</si>
  <si>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</si>
  <si>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</si>
  <si>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</si>
  <si>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</si>
  <si>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</si>
  <si>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</si>
  <si>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</si>
  <si>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</si>
  <si>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</si>
  <si>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</si>
  <si>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</si>
  <si>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</si>
  <si>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</si>
  <si>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</si>
  <si>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</si>
  <si>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</si>
  <si>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</si>
  <si>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</si>
  <si>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</si>
  <si>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</si>
  <si>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</si>
  <si>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</si>
  <si>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</si>
  <si>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</si>
  <si>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</si>
  <si>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</si>
  <si>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</si>
  <si>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</si>
  <si>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</si>
  <si>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</si>
  <si>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</si>
  <si>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</si>
  <si>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</si>
  <si>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</si>
  <si>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</si>
  <si>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</si>
  <si>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</si>
  <si>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</si>
  <si>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</si>
  <si>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</si>
  <si>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</si>
  <si>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</si>
  <si>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</si>
  <si>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</si>
  <si>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</si>
  <si>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</si>
  <si>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</si>
  <si>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</si>
  <si>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</si>
  <si>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</si>
  <si>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</si>
  <si>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</si>
  <si>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</si>
  <si>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</si>
  <si>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</si>
  <si>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</si>
  <si>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</si>
  <si>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</si>
  <si>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</si>
  <si>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</si>
  <si>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</si>
  <si>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</si>
  <si>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</si>
  <si>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</si>
  <si>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</si>
  <si>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</si>
  <si>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</si>
  <si>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</si>
  <si>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</si>
  <si>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</si>
  <si>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</si>
  <si>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</si>
  <si>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</si>
  <si>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</si>
  <si>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</si>
  <si>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</si>
  <si>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</si>
  <si>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</si>
  <si>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</si>
  <si>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</si>
  <si>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</si>
  <si>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</si>
  <si>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</si>
  <si>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</si>
  <si>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</si>
  <si>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</si>
  <si>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</si>
  <si>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</si>
  <si>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</si>
  <si>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</si>
  <si>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</si>
  <si>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</si>
  <si>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</si>
  <si>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</si>
  <si>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</si>
  <si>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</si>
  <si>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</si>
  <si>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</si>
  <si>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</si>
  <si>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</si>
  <si>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</si>
  <si>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</si>
  <si>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</si>
  <si>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</si>
  <si>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</si>
  <si>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</si>
  <si>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</si>
  <si>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</si>
  <si>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</si>
  <si>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</si>
  <si>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</si>
  <si>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</si>
  <si>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</si>
  <si>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</si>
  <si>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</si>
  <si>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</si>
  <si>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</si>
  <si>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</si>
  <si>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</si>
  <si>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</si>
  <si>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</si>
  <si>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</si>
  <si>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</si>
  <si>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</si>
  <si>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</si>
  <si>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</si>
  <si>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</si>
  <si>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</si>
  <si>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</si>
  <si>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</si>
  <si>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</si>
  <si>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</si>
  <si>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</si>
  <si>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</si>
  <si>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</si>
  <si>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</si>
  <si>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</si>
  <si>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</si>
  <si>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</si>
  <si>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</si>
  <si>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</si>
  <si>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</si>
  <si>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</si>
  <si>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</si>
  <si>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</si>
  <si>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</si>
  <si>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</si>
  <si>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</si>
  <si>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</si>
  <si>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</si>
  <si>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</si>
  <si>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</si>
  <si>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</si>
  <si>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</si>
  <si>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</si>
  <si>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</si>
  <si>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</si>
  <si>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</si>
  <si>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</si>
  <si>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</si>
  <si>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</si>
  <si>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</si>
  <si>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</si>
  <si>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</si>
  <si>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</si>
  <si>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</si>
  <si>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</si>
  <si>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</si>
  <si>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</si>
  <si>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</si>
  <si>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</si>
  <si>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</si>
  <si>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</si>
  <si>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</si>
  <si>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</si>
  <si>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</si>
  <si>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</si>
  <si>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</si>
  <si>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</si>
  <si>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</si>
  <si>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</si>
  <si>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</si>
  <si>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</si>
  <si>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</si>
  <si>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</si>
  <si>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</si>
  <si>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</si>
  <si>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</si>
  <si>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</si>
  <si>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</si>
  <si>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</si>
  <si>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</si>
  <si>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</si>
  <si>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</si>
  <si>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</si>
  <si>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</si>
  <si>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</si>
  <si>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</si>
  <si>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</si>
  <si>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</si>
  <si>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</si>
  <si>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</si>
  <si>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</si>
  <si>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</si>
  <si>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</si>
  <si>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</si>
  <si>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</si>
  <si>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</si>
  <si>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</si>
  <si>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</si>
  <si>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</si>
  <si>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</si>
  <si>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</si>
  <si>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</si>
  <si>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</si>
  <si>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</si>
  <si>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</si>
  <si>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</si>
  <si>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</si>
  <si>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</si>
  <si>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</si>
  <si>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</si>
  <si>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</si>
  <si>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</si>
  <si>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</si>
  <si>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</si>
  <si>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</si>
  <si>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</si>
  <si>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</si>
  <si>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</si>
  <si>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</si>
  <si>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</si>
  <si>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</si>
  <si>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</si>
  <si>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</si>
  <si>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</si>
  <si>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</si>
  <si>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</si>
  <si>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</si>
  <si>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</si>
  <si>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</si>
  <si>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</si>
  <si>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</si>
  <si>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</si>
  <si>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</si>
  <si>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</si>
  <si>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</si>
  <si>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</si>
  <si>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</si>
  <si>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</si>
  <si>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</si>
  <si>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</si>
  <si>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</si>
  <si>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</si>
  <si>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</si>
  <si>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</si>
  <si>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</si>
  <si>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</si>
  <si>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</si>
  <si>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</si>
  <si>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</si>
  <si>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</si>
  <si>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</si>
  <si>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</si>
  <si>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</si>
  <si>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</si>
  <si>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</si>
  <si>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</si>
  <si>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</si>
  <si>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</si>
  <si>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</si>
  <si>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</si>
  <si>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</si>
  <si>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</si>
  <si>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</si>
  <si>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</si>
  <si>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</si>
  <si>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</si>
  <si>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</si>
  <si>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</si>
  <si>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</si>
  <si>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</si>
  <si>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</si>
  <si>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</si>
  <si>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</si>
  <si>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</si>
  <si>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</si>
  <si>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</si>
  <si>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</si>
  <si>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</si>
  <si>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</si>
  <si>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</si>
  <si>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</si>
  <si>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</si>
  <si>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</si>
  <si>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</si>
  <si>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</si>
  <si>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</si>
  <si>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</si>
  <si>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</si>
  <si>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</si>
  <si>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</si>
  <si>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</si>
  <si>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</si>
  <si>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</si>
  <si>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</si>
  <si>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</si>
  <si>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</si>
  <si>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</si>
  <si>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</si>
  <si>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</si>
  <si>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</si>
  <si>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</si>
  <si>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</si>
  <si>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</si>
  <si>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</si>
  <si>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</si>
  <si>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</si>
  <si>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</si>
  <si>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</si>
  <si>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</si>
  <si>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</si>
  <si>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</si>
  <si>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</si>
  <si>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</si>
  <si>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</si>
  <si>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</si>
  <si>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</si>
  <si>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</si>
  <si>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</si>
  <si>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</si>
  <si>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</si>
  <si>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</si>
  <si>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</si>
  <si>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</si>
  <si>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</si>
  <si>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</si>
  <si>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</si>
  <si>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</si>
  <si>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</si>
  <si>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</si>
  <si>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</si>
  <si>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</si>
  <si>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</si>
  <si>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</si>
  <si>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</si>
  <si>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</si>
  <si>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</si>
  <si>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</si>
  <si>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</si>
  <si>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</si>
  <si>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</si>
  <si>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</si>
  <si>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</si>
  <si>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</si>
  <si>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</si>
  <si>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</si>
  <si>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</si>
  <si>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</si>
  <si>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</si>
  <si>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</si>
  <si>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</si>
  <si>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</si>
  <si>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</si>
  <si>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</si>
  <si>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</si>
  <si>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</si>
  <si>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</si>
  <si>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</si>
  <si>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</si>
  <si>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</si>
  <si>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</si>
  <si>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</si>
  <si>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</si>
  <si>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</si>
  <si>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</si>
  <si>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</si>
  <si>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</si>
  <si>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</si>
  <si>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</si>
  <si>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</si>
  <si>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</si>
  <si>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</si>
  <si>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</si>
  <si>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</si>
  <si>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</si>
  <si>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</si>
  <si>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</si>
  <si>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</si>
  <si>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</si>
  <si>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</si>
  <si>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</si>
  <si>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</si>
  <si>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</si>
  <si>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</si>
  <si>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</si>
  <si>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</si>
  <si>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</si>
  <si>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</si>
  <si>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</si>
  <si>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</si>
  <si>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</si>
  <si>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</si>
  <si>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</si>
  <si>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</si>
  <si>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</si>
  <si>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</si>
  <si>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</si>
  <si>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</si>
  <si>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</si>
  <si>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</si>
  <si>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</si>
  <si>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</si>
  <si>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</si>
  <si>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</si>
  <si>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</si>
  <si>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</si>
  <si>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</si>
  <si>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</si>
  <si>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</si>
  <si>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</si>
  <si>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</si>
  <si>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</si>
  <si>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</si>
  <si>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</si>
  <si>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</si>
  <si>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</si>
  <si>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</si>
  <si>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</si>
  <si>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</si>
  <si>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</si>
  <si>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</si>
  <si>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</si>
  <si>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</si>
  <si>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</si>
  <si>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</si>
  <si>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</si>
  <si>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</si>
  <si>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</si>
  <si>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</si>
  <si>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</si>
  <si>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</si>
  <si>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</si>
  <si>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</si>
  <si>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</si>
  <si>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</si>
  <si>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</si>
  <si>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</si>
  <si>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</si>
  <si>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</si>
  <si>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</si>
  <si>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</si>
  <si>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</si>
  <si>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</si>
  <si>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</si>
  <si>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</si>
  <si>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</si>
  <si>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</si>
  <si>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</si>
  <si>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</si>
  <si>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</si>
  <si>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</si>
  <si>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</si>
  <si>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</si>
  <si>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</si>
  <si>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</si>
  <si>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</si>
  <si>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</si>
  <si>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</si>
  <si>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</si>
  <si>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</si>
  <si>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</si>
  <si>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</si>
  <si>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</si>
  <si>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</si>
  <si>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</si>
  <si>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</si>
  <si>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</si>
  <si>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</si>
  <si>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</si>
  <si>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</si>
  <si>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</si>
  <si>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</si>
  <si>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</si>
  <si>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</si>
  <si>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</si>
  <si>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</si>
  <si>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</si>
  <si>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</si>
  <si>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</si>
  <si>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</si>
  <si>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</si>
  <si>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</si>
  <si>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</si>
  <si>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</si>
  <si>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</si>
  <si>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</si>
  <si>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</si>
  <si>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</si>
  <si>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</si>
  <si>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</si>
  <si>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</si>
  <si>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</si>
  <si>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</si>
  <si>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</si>
  <si>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</si>
  <si>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</si>
  <si>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</si>
  <si>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</si>
  <si>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</si>
  <si>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</si>
  <si>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</si>
  <si>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</si>
  <si>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</si>
  <si>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</si>
  <si>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</si>
  <si>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</si>
  <si>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</si>
  <si>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</si>
  <si>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</si>
  <si>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</si>
  <si>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</si>
  <si>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</si>
  <si>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</si>
  <si>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</si>
  <si>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</si>
  <si>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</si>
  <si>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</si>
  <si>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</si>
  <si>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</si>
  <si>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</si>
  <si>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</si>
  <si>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</si>
  <si>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</si>
  <si>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</si>
  <si>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</si>
  <si>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</si>
  <si>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</si>
  <si>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</si>
  <si>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</si>
  <si>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</si>
  <si>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</si>
  <si>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</si>
  <si>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</si>
  <si>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</si>
  <si>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</si>
  <si>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</si>
  <si>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</si>
  <si>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</si>
  <si>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</si>
  <si>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</si>
  <si>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</si>
  <si>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</si>
  <si>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</si>
  <si>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</si>
  <si>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</si>
  <si>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</si>
  <si>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</si>
  <si>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</si>
  <si>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</si>
  <si>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</si>
  <si>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</si>
  <si>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</si>
  <si>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</si>
  <si>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</si>
  <si>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</si>
  <si>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</si>
  <si>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</si>
  <si>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</si>
  <si>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</si>
  <si>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</si>
  <si>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</si>
  <si>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</si>
  <si>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</si>
  <si>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</si>
  <si>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</si>
  <si>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</si>
  <si>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</si>
  <si>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</si>
  <si>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</si>
  <si>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</si>
  <si>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</si>
  <si>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</si>
  <si>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</si>
  <si>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</si>
  <si>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</si>
  <si>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</si>
  <si>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</si>
  <si>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</si>
  <si>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</si>
  <si>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</si>
  <si>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</si>
  <si>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</si>
  <si>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</si>
  <si>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</si>
  <si>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</si>
  <si>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</si>
  <si>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</si>
  <si>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</si>
  <si>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</si>
  <si>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</si>
  <si>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</si>
  <si>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</si>
  <si>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</si>
  <si>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</si>
  <si>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</si>
  <si>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</si>
  <si>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</si>
  <si>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</si>
  <si>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</si>
  <si>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</si>
  <si>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</si>
  <si>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</si>
  <si>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</si>
  <si>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</si>
  <si>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</si>
  <si>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</si>
  <si>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</si>
  <si>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</si>
  <si>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</si>
  <si>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</si>
  <si>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</si>
  <si>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</si>
  <si>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</si>
  <si>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</si>
  <si>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</si>
  <si>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</si>
  <si>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</si>
  <si>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</si>
  <si>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</si>
  <si>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</si>
  <si>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</si>
  <si>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</si>
  <si>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</si>
  <si>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</si>
  <si>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</si>
  <si>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</si>
  <si>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</si>
  <si>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</si>
  <si>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</si>
  <si>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</si>
  <si>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</si>
  <si>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</si>
  <si>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</si>
  <si>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</si>
  <si>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</si>
  <si>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</si>
  <si>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</si>
  <si>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</si>
  <si>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</si>
  <si>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</si>
  <si>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</si>
  <si>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</si>
  <si>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</si>
  <si>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</si>
  <si>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</si>
  <si>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</si>
  <si>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</si>
  <si>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</si>
  <si>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</si>
  <si>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</si>
  <si>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</si>
  <si>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</si>
  <si>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</si>
  <si>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</si>
  <si>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</si>
  <si>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</si>
  <si>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</si>
  <si>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</si>
  <si>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</si>
  <si>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</si>
  <si>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</si>
  <si>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</si>
  <si>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</si>
  <si>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</si>
  <si>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</si>
  <si>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</si>
  <si>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</si>
  <si>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</si>
  <si>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</si>
  <si>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</si>
  <si>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</si>
  <si>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</si>
  <si>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</si>
  <si>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</si>
  <si>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</si>
  <si>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</si>
  <si>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</si>
  <si>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</si>
  <si>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</si>
  <si>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</si>
  <si>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</si>
  <si>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</si>
  <si>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</si>
  <si>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</si>
  <si>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</si>
  <si>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</si>
  <si>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</si>
  <si>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</si>
  <si>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</si>
  <si>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</si>
  <si>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</si>
  <si>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</si>
  <si>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</si>
  <si>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</si>
  <si>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</si>
  <si>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</si>
  <si>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</si>
  <si>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</si>
  <si>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</si>
  <si>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</si>
  <si>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</si>
  <si>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</si>
  <si>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</si>
  <si>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</si>
  <si>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</si>
  <si>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</si>
  <si>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</si>
  <si>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</si>
  <si>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</si>
  <si>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</si>
  <si>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</si>
  <si>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</si>
  <si>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</si>
  <si>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</si>
  <si>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</si>
  <si>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</si>
  <si>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</si>
  <si>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</si>
  <si>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</si>
  <si>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</si>
  <si>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</si>
  <si>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</si>
  <si>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</si>
  <si>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</si>
  <si>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</si>
  <si>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</si>
  <si>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</si>
  <si>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</si>
  <si>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</si>
  <si>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</si>
  <si>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</si>
  <si>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</si>
  <si>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</si>
  <si>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</si>
  <si>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</si>
  <si>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</si>
  <si>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</si>
  <si>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</si>
  <si>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</si>
  <si>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</si>
  <si>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</si>
  <si>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</si>
  <si>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</si>
  <si>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</si>
  <si>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</si>
  <si>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</si>
  <si>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</si>
  <si>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</si>
  <si>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</si>
  <si>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</si>
  <si>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</si>
  <si>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</si>
  <si>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</si>
  <si>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</si>
  <si>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</si>
  <si>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</si>
  <si>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</si>
  <si>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</si>
  <si>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</si>
  <si>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</si>
  <si>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</si>
  <si>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</si>
  <si>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</si>
  <si>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</si>
  <si>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</si>
  <si>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</si>
  <si>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</si>
  <si>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</si>
  <si>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</si>
  <si>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</si>
  <si>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</si>
  <si>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</si>
  <si>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</si>
  <si>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</si>
  <si>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</si>
  <si>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</si>
  <si>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</si>
  <si>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</si>
  <si>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</si>
  <si>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</si>
  <si>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</si>
  <si>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</si>
  <si>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</si>
  <si>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</si>
  <si>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</si>
  <si>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</si>
  <si>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</si>
  <si>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</si>
  <si>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</si>
  <si>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</si>
  <si>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</si>
  <si>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</si>
  <si>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</si>
  <si>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</si>
  <si>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</si>
  <si>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</si>
  <si>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</si>
  <si>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</si>
  <si>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</si>
  <si>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</si>
  <si>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</si>
  <si>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</si>
  <si>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</si>
  <si>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</si>
  <si>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</si>
  <si>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</si>
  <si>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</si>
  <si>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</si>
  <si>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</si>
  <si>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</si>
  <si>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</si>
  <si>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</si>
  <si>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</si>
  <si>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</si>
  <si>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</si>
  <si>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</si>
  <si>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</si>
  <si>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</si>
  <si>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</si>
  <si>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</si>
  <si>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</si>
  <si>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</si>
  <si>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</si>
  <si>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</si>
  <si>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</si>
  <si>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</si>
  <si>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</si>
  <si>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</si>
  <si>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</si>
  <si>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</si>
  <si>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</si>
  <si>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</si>
  <si>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</si>
  <si>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</si>
  <si>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</si>
  <si>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</si>
  <si>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</si>
  <si>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</si>
  <si>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</si>
  <si>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</si>
  <si>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</si>
  <si>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</si>
  <si>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</si>
  <si>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</si>
  <si>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</si>
  <si>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</si>
  <si>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</si>
  <si>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</si>
  <si>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</si>
  <si>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</si>
  <si>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</si>
  <si>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</si>
  <si>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</si>
  <si>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</si>
  <si>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</si>
  <si>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</si>
  <si>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</si>
  <si>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</si>
  <si>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</si>
  <si>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</si>
  <si>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</si>
  <si>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</si>
  <si>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</si>
  <si>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</si>
  <si>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</si>
  <si>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</si>
  <si>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</si>
  <si>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</si>
  <si>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</si>
  <si>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</si>
  <si>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</si>
  <si>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</si>
  <si>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</si>
  <si>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</si>
  <si>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</si>
  <si>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</si>
  <si>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</si>
  <si>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</si>
  <si>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</si>
  <si>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</si>
  <si>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</si>
  <si>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</si>
  <si>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</si>
  <si>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</si>
  <si>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</si>
  <si>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</si>
  <si>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</si>
  <si>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</si>
  <si>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</si>
  <si>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</si>
  <si>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</si>
  <si>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</si>
  <si>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</si>
  <si>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</si>
  <si>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</si>
  <si>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</si>
  <si>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</si>
  <si>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</si>
  <si>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</si>
  <si>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</si>
  <si>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</si>
  <si>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</si>
  <si>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</si>
  <si>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</si>
  <si>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</si>
  <si>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</si>
  <si>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</si>
  <si>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</si>
  <si>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</si>
  <si>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</si>
  <si>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</si>
  <si>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</si>
  <si>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</si>
  <si>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</si>
  <si>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</si>
  <si>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</si>
  <si>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</si>
  <si>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</si>
  <si>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</si>
  <si>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</si>
  <si>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</si>
  <si>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</si>
  <si>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</si>
  <si>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</si>
  <si>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</si>
  <si>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</si>
  <si>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</si>
  <si>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</si>
  <si>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</si>
  <si>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</si>
  <si>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</si>
  <si>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</si>
  <si>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</si>
  <si>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</si>
  <si>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</si>
  <si>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</si>
  <si>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</si>
  <si>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</si>
  <si>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</si>
  <si>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</si>
  <si>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</si>
  <si>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</si>
  <si>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</si>
  <si>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</si>
  <si>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</si>
  <si>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</si>
  <si>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</si>
  <si>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</si>
  <si>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</si>
  <si>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</si>
  <si>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</si>
  <si>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</si>
  <si>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</si>
  <si>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</si>
  <si>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</si>
  <si>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</si>
  <si>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</si>
  <si>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</si>
  <si>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</si>
  <si>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</si>
  <si>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</si>
  <si>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</si>
  <si>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</si>
  <si>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</si>
  <si>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</si>
  <si>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</si>
  <si>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</si>
  <si>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</si>
  <si>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</si>
  <si>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</si>
  <si>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</si>
  <si>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</si>
  <si>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</si>
  <si>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</si>
  <si>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</si>
  <si>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</si>
  <si>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</si>
  <si>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</si>
  <si>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</si>
  <si>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</si>
  <si>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</si>
  <si>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</si>
  <si>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</si>
  <si>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</si>
  <si>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</si>
  <si>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</si>
  <si>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</si>
  <si>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</si>
  <si>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</si>
  <si>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</si>
  <si>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</si>
  <si>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</si>
  <si>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</si>
  <si>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</si>
  <si>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</si>
  <si>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</si>
  <si>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</si>
  <si>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</si>
  <si>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</si>
  <si>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</si>
  <si>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</si>
  <si>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</si>
  <si>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</si>
  <si>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</si>
  <si>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</si>
  <si>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</si>
  <si>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</si>
  <si>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</si>
  <si>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</si>
  <si>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</si>
  <si>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</si>
  <si>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</si>
  <si>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</si>
  <si>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</si>
  <si>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</si>
  <si>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</si>
  <si>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</si>
  <si>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</si>
  <si>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</si>
  <si>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</si>
  <si>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</si>
  <si>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</si>
  <si>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</si>
  <si>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</si>
  <si>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</si>
  <si>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</si>
  <si>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</si>
  <si>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</si>
  <si>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</si>
  <si>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</si>
  <si>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</si>
  <si>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</si>
  <si>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</si>
  <si>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</si>
  <si>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</si>
  <si>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</si>
  <si>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</si>
  <si>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</si>
  <si>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</si>
  <si>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</si>
  <si>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</si>
  <si>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</si>
  <si>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</si>
  <si>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</si>
  <si>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</si>
  <si>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</si>
  <si>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</si>
  <si>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</si>
  <si>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</si>
  <si>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</si>
  <si>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</si>
  <si>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</si>
  <si>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</si>
  <si>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</si>
  <si>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</si>
  <si>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</si>
  <si>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</si>
  <si>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</si>
  <si>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</si>
  <si>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</si>
  <si>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</si>
  <si>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</si>
  <si>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</si>
  <si>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</si>
  <si>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</si>
  <si>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</si>
  <si>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</si>
  <si>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</si>
  <si>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</si>
  <si>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</si>
  <si>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</si>
  <si>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</si>
  <si>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</si>
  <si>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</si>
  <si>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</si>
  <si>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</si>
  <si>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</si>
  <si>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</si>
  <si>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</si>
  <si>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</si>
  <si>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</si>
  <si>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</si>
  <si>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</si>
  <si>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</si>
  <si>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</si>
  <si>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</si>
  <si>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</si>
  <si>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</si>
  <si>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</si>
  <si>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</si>
  <si>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</si>
  <si>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</si>
  <si>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</si>
  <si>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</si>
  <si>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</si>
  <si>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</si>
  <si>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</si>
  <si>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</si>
  <si>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</si>
  <si>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</si>
  <si>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</si>
  <si>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</si>
  <si>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</si>
  <si>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</si>
  <si>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</si>
  <si>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</si>
  <si>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</si>
  <si>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</si>
  <si>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</si>
  <si>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</si>
  <si>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</si>
  <si>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</si>
  <si>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</si>
  <si>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</si>
  <si>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</si>
  <si>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</si>
  <si>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</si>
  <si>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</si>
  <si>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</si>
  <si>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</si>
  <si>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</si>
  <si>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</si>
  <si>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</si>
  <si>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</si>
  <si>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</si>
  <si>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</si>
  <si>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</si>
  <si>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</si>
  <si>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</si>
  <si>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</si>
  <si>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</si>
  <si>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</si>
  <si>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</si>
  <si>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</si>
  <si>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</si>
  <si>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</si>
  <si>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</si>
  <si>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</si>
  <si>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</si>
  <si>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</si>
  <si>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</si>
  <si>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</si>
  <si>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</si>
  <si>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</si>
  <si>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</si>
  <si>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</si>
  <si>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</si>
  <si>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</si>
  <si>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</si>
  <si>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</si>
  <si>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</si>
  <si>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</si>
  <si>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</si>
  <si>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</si>
  <si>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</si>
  <si>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</si>
  <si>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</si>
  <si>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</si>
  <si>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</si>
  <si>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</si>
  <si>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</si>
  <si>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</si>
  <si>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</si>
  <si>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</si>
  <si>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</si>
  <si>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</si>
  <si>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</si>
  <si>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</si>
  <si>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</si>
  <si>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</si>
  <si>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</si>
  <si>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</si>
  <si>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</si>
  <si>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</si>
  <si>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</si>
  <si>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</si>
  <si>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</si>
  <si>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</si>
  <si>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</si>
  <si>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</si>
  <si>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</si>
  <si>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</si>
  <si>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</si>
  <si>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</si>
  <si>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</si>
  <si>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</si>
  <si>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</si>
  <si>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</si>
  <si>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</si>
  <si>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</si>
  <si>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</si>
  <si>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</si>
  <si>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</si>
  <si>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</si>
  <si>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</si>
  <si>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</si>
  <si>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</si>
  <si>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</si>
  <si>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</si>
  <si>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</si>
  <si>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</si>
  <si>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</si>
  <si>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</si>
  <si>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</si>
  <si>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</si>
  <si>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</si>
  <si>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</si>
  <si>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</si>
  <si>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</si>
  <si>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</si>
  <si>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</si>
  <si>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</si>
  <si>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</si>
  <si>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</si>
  <si>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</si>
  <si>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</si>
  <si>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</si>
  <si>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</si>
  <si>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</si>
  <si>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</si>
  <si>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</si>
  <si>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</si>
  <si>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</si>
  <si>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</si>
  <si>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</si>
  <si>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</si>
  <si>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</si>
  <si>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</si>
  <si>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</si>
  <si>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</si>
  <si>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</si>
  <si>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</si>
  <si>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</si>
  <si>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</si>
  <si>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</si>
  <si>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</si>
  <si>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</si>
  <si>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</si>
  <si>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</si>
  <si>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</si>
  <si>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</si>
  <si>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</si>
  <si>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</si>
  <si>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</si>
  <si>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</si>
  <si>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</si>
  <si>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</si>
  <si>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</si>
  <si>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</si>
  <si>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</si>
  <si>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</si>
  <si>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</si>
  <si>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</si>
  <si>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</si>
  <si>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</si>
  <si>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</si>
  <si>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</si>
  <si>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</si>
  <si>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</si>
  <si>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</si>
  <si>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</si>
  <si>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</si>
  <si>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</si>
  <si>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</si>
  <si>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</si>
  <si>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</si>
  <si>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</si>
  <si>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</si>
  <si>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</si>
  <si>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</si>
  <si>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</si>
  <si>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</si>
  <si>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</si>
  <si>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</si>
  <si>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</si>
  <si>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</si>
  <si>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</si>
  <si>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</si>
  <si>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</si>
  <si>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</si>
  <si>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</si>
  <si>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</si>
  <si>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</si>
  <si>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</si>
  <si>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</si>
  <si>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</si>
  <si>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</si>
  <si>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</si>
  <si>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</si>
  <si>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</si>
  <si>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</si>
  <si>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</si>
  <si>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</si>
  <si>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</si>
  <si>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</si>
  <si>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</si>
  <si>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</si>
  <si>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</si>
  <si>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</si>
  <si>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</si>
  <si>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</si>
  <si>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</si>
  <si>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</si>
  <si>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</si>
  <si>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</si>
  <si>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</si>
  <si>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</si>
  <si>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</si>
  <si>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</si>
  <si>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</si>
  <si>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</si>
  <si>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</si>
  <si>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</si>
  <si>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</si>
  <si>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</si>
  <si>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</si>
  <si>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</si>
  <si>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</si>
  <si>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</si>
  <si>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</si>
  <si>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</si>
  <si>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</si>
  <si>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</si>
  <si>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</si>
  <si>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</si>
  <si>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</si>
  <si>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</si>
  <si>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</si>
  <si>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</si>
  <si>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</si>
  <si>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</si>
  <si>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</si>
  <si>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</si>
  <si>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</si>
  <si>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</si>
  <si>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</si>
  <si>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</si>
  <si>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</si>
  <si>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</si>
  <si>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</si>
  <si>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</si>
  <si>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</si>
  <si>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</si>
  <si>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</si>
  <si>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</si>
  <si>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</si>
  <si>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</si>
  <si>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</si>
  <si>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</si>
  <si>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</si>
  <si>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</si>
  <si>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</si>
  <si>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</si>
  <si>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</si>
  <si>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</si>
  <si>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</si>
  <si>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</si>
  <si>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</si>
  <si>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</si>
  <si>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</si>
  <si>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</si>
  <si>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</si>
  <si>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</si>
  <si>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</si>
  <si>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</si>
  <si>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</si>
  <si>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</si>
  <si>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</si>
  <si>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</si>
  <si>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</si>
  <si>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</si>
  <si>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</si>
  <si>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</si>
  <si>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</si>
  <si>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</si>
  <si>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</si>
  <si>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</si>
  <si>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</si>
  <si>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</si>
  <si>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</si>
  <si>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</si>
  <si>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</si>
  <si>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</si>
  <si>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</si>
  <si>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</si>
  <si>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</si>
  <si>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</si>
  <si>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</si>
  <si>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</si>
  <si>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</si>
  <si>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</si>
  <si>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</si>
  <si>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</si>
  <si>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</si>
  <si>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</si>
  <si>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</si>
  <si>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</si>
  <si>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</si>
  <si>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</si>
  <si>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</si>
  <si>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</si>
  <si>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</si>
  <si>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</si>
  <si>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</si>
  <si>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</si>
  <si>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</si>
  <si>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</si>
  <si>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</si>
  <si>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</si>
  <si>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</si>
  <si>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</si>
  <si>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</si>
  <si>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</si>
  <si>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</si>
  <si>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</si>
  <si>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</si>
  <si>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</si>
  <si>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</si>
  <si>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</si>
  <si>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</si>
  <si>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</si>
  <si>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</si>
  <si>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</si>
  <si>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</si>
  <si>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</si>
  <si>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</si>
  <si>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</si>
  <si>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</si>
  <si>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</si>
  <si>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</si>
  <si>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</si>
  <si>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</si>
  <si>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</si>
  <si>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</si>
  <si>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</si>
  <si>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</si>
  <si>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</si>
  <si>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</si>
  <si>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</si>
  <si>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</si>
  <si>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</si>
  <si>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</si>
  <si>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</si>
  <si>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</si>
  <si>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</si>
  <si>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</si>
  <si>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</si>
  <si>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</si>
  <si>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</si>
  <si>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</si>
  <si>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</si>
  <si>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</si>
  <si>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</si>
  <si>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</si>
  <si>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</si>
  <si>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</si>
  <si>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</si>
  <si>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</si>
  <si>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</si>
  <si>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</si>
  <si>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</si>
  <si>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</si>
  <si>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</si>
  <si>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</si>
  <si>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</si>
  <si>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</si>
  <si>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</si>
  <si>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</si>
  <si>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</si>
  <si>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</si>
  <si>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</si>
  <si>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</si>
  <si>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</si>
  <si>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</si>
  <si>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</si>
  <si>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</si>
  <si>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</si>
  <si>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</si>
  <si>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</si>
  <si>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</si>
  <si>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</si>
  <si>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</si>
  <si>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</si>
  <si>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</si>
  <si>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</si>
  <si>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</si>
  <si>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</si>
  <si>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</si>
  <si>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</si>
  <si>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</si>
  <si>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</si>
  <si>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</si>
  <si>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</si>
  <si>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</si>
  <si>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</si>
  <si>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</si>
  <si>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</si>
  <si>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</si>
  <si>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</si>
  <si>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</si>
  <si>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</si>
  <si>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</si>
  <si>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</si>
  <si>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</si>
  <si>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</si>
  <si>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</si>
  <si>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</si>
  <si>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</si>
  <si>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</si>
  <si>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</si>
  <si>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</si>
  <si>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</si>
  <si>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</si>
  <si>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</si>
  <si>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</si>
  <si>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</si>
  <si>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</si>
  <si>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</si>
  <si>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</si>
  <si>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</si>
  <si>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</si>
  <si>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</si>
  <si>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</si>
  <si>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</si>
  <si>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</si>
  <si>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</si>
  <si>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</si>
  <si>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</si>
  <si>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</si>
  <si>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</si>
  <si>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</si>
  <si>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</si>
  <si>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</si>
  <si>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</si>
  <si>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</si>
  <si>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</si>
  <si>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</si>
  <si>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</si>
  <si>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</si>
  <si>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</si>
  <si>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</si>
  <si>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</si>
  <si>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</si>
  <si>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</si>
  <si>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</si>
  <si>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</si>
  <si>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</si>
  <si>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</si>
  <si>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</si>
  <si>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</si>
  <si>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</si>
  <si>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</si>
  <si>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</si>
  <si>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</si>
  <si>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</si>
  <si>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</si>
  <si>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</si>
  <si>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</si>
  <si>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</si>
  <si>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</si>
  <si>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</si>
  <si>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</si>
  <si>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</si>
  <si>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</si>
  <si>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</si>
  <si>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</si>
  <si>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</si>
  <si>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</si>
  <si>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</si>
  <si>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</si>
  <si>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</si>
  <si>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</si>
  <si>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</si>
  <si>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</si>
  <si>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</si>
  <si>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</si>
  <si>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</si>
  <si>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</si>
  <si>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</si>
  <si>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</si>
  <si>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</si>
  <si>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</si>
  <si>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</si>
  <si>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</si>
  <si>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</si>
  <si>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</si>
  <si>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</si>
  <si>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</si>
  <si>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</si>
  <si>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</si>
  <si>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</si>
  <si>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</si>
  <si>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</si>
  <si>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</si>
  <si>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</si>
  <si>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</si>
  <si>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</si>
  <si>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</si>
  <si>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</si>
  <si>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</si>
  <si>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</si>
  <si>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</si>
  <si>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</si>
  <si>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</si>
  <si>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</si>
  <si>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</si>
  <si>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</si>
  <si>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</si>
  <si>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</si>
  <si>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</si>
  <si>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</si>
  <si>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</si>
  <si>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</si>
  <si>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</si>
  <si>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</si>
  <si>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</si>
  <si>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</si>
  <si>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</si>
  <si>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</si>
  <si>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</si>
  <si>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</si>
  <si>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</si>
  <si>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</si>
  <si>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</si>
  <si>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</si>
  <si>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</si>
  <si>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</si>
  <si>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</si>
  <si>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</si>
  <si>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</si>
  <si>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</si>
  <si>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</si>
  <si>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</si>
  <si>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</si>
  <si>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</si>
  <si>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</si>
  <si>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</si>
  <si>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</si>
  <si>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</si>
  <si>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</si>
  <si>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</si>
  <si>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</si>
  <si>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</si>
  <si>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</si>
  <si>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</si>
  <si>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</si>
  <si>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</si>
  <si>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</si>
  <si>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</si>
  <si>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</si>
  <si>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</si>
  <si>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</si>
  <si>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</si>
  <si>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</si>
  <si>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</si>
  <si>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</si>
  <si>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</si>
  <si>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</si>
  <si>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</si>
  <si>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</si>
  <si>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</si>
  <si>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</si>
  <si>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</si>
  <si>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</si>
  <si>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</si>
  <si>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</si>
  <si>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</si>
  <si>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</si>
  <si>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</si>
  <si>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</si>
  <si>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</si>
  <si>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</si>
  <si>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</si>
  <si>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</si>
  <si>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</si>
  <si>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</si>
  <si>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</si>
  <si>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</si>
  <si>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</si>
  <si>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</si>
  <si>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</si>
  <si>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</si>
  <si>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</si>
  <si>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</si>
  <si>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</si>
  <si>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</si>
  <si>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</si>
  <si>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</si>
  <si>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</si>
  <si>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</si>
  <si>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</si>
  <si>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</si>
  <si>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</si>
  <si>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</si>
  <si>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</si>
  <si>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</si>
  <si>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</si>
  <si>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</si>
  <si>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</si>
  <si>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</si>
  <si>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</si>
  <si>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</si>
  <si>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</si>
  <si>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</si>
  <si>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</si>
  <si>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</si>
  <si>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</si>
  <si>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</si>
  <si>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</si>
  <si>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</si>
  <si>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</si>
  <si>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</si>
  <si>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</si>
  <si>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</si>
  <si>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</si>
  <si>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</si>
  <si>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</si>
  <si>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</si>
  <si>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</si>
  <si>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</si>
  <si>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</si>
  <si>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</si>
  <si>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</si>
  <si>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</si>
  <si>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</si>
  <si>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</si>
  <si>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</si>
  <si>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</si>
  <si>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</si>
  <si>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</si>
  <si>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</si>
  <si>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</si>
  <si>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</si>
  <si>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</si>
  <si>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</si>
  <si>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</si>
  <si>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</si>
  <si>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</si>
  <si>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</si>
  <si>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</si>
  <si>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</si>
  <si>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</si>
  <si>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</si>
  <si>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</si>
  <si>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</si>
  <si>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</si>
  <si>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</si>
  <si>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</si>
  <si>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</si>
  <si>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</si>
  <si>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</si>
  <si>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</si>
  <si>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</si>
  <si>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</si>
  <si>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</si>
  <si>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</si>
  <si>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</si>
  <si>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</si>
  <si>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</si>
  <si>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</si>
  <si>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</si>
  <si>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</si>
  <si>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</si>
  <si>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</si>
  <si>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</si>
  <si>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</si>
  <si>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</si>
  <si>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</si>
  <si>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</si>
  <si>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</si>
  <si>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</si>
  <si>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</si>
  <si>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</si>
  <si>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</si>
  <si>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</si>
  <si>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</si>
  <si>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</si>
  <si>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</si>
  <si>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</si>
  <si>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</si>
  <si>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</si>
  <si>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</si>
  <si>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</si>
  <si>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</si>
  <si>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</si>
  <si>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</si>
  <si>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</si>
  <si>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</si>
  <si>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</si>
  <si>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</si>
  <si>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</si>
  <si>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</si>
  <si>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</si>
  <si>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</si>
  <si>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</si>
  <si>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</si>
  <si>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</si>
  <si>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</si>
  <si>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</si>
  <si>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</si>
  <si>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</si>
  <si>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</si>
  <si>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</si>
  <si>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</si>
  <si>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</si>
  <si>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</si>
  <si>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</si>
  <si>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</si>
  <si>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</si>
  <si>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</si>
  <si>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</si>
  <si>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</si>
  <si>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</si>
  <si>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</si>
  <si>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</si>
  <si>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</si>
  <si>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</si>
  <si>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</si>
  <si>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</si>
  <si>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</si>
  <si>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</si>
  <si>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</si>
  <si>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</si>
  <si>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</si>
  <si>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</si>
  <si>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</si>
  <si>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</si>
  <si>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</si>
  <si>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</si>
  <si>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</si>
  <si>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</si>
  <si>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</si>
  <si>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</si>
  <si>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</si>
  <si>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</si>
  <si>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</si>
  <si>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</si>
  <si>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</si>
  <si>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</si>
  <si>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</si>
  <si>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</si>
  <si>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</si>
  <si>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</si>
  <si>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</si>
  <si>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</si>
  <si>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</si>
  <si>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</si>
  <si>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</si>
  <si>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</si>
  <si>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</si>
  <si>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</si>
  <si>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</si>
  <si>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</si>
  <si>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</si>
  <si>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</si>
  <si>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</si>
  <si>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</si>
  <si>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</si>
  <si>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</si>
  <si>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</si>
  <si>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</si>
  <si>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</si>
  <si>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</si>
  <si>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</si>
  <si>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</si>
  <si>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</si>
  <si>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</si>
  <si>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</si>
  <si>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</si>
  <si>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</si>
  <si>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</si>
  <si>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</si>
  <si>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</si>
  <si>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</si>
  <si>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</si>
  <si>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</si>
  <si>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</si>
  <si>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</si>
  <si>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</si>
  <si>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</si>
  <si>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</si>
  <si>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</si>
  <si>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</si>
  <si>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</si>
  <si>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</si>
  <si>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</si>
  <si>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</si>
  <si>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</si>
  <si>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</si>
  <si>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</si>
  <si>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</si>
  <si>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</si>
  <si>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</si>
  <si>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</si>
  <si>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</si>
  <si>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</si>
  <si>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</si>
  <si>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</si>
  <si>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</si>
  <si>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</si>
  <si>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</si>
  <si>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</si>
  <si>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</si>
  <si>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</si>
  <si>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</si>
  <si>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</si>
  <si>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</si>
  <si>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</si>
  <si>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</si>
  <si>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</si>
  <si>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</si>
  <si>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</si>
  <si>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</si>
  <si>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</si>
  <si>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</si>
  <si>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</si>
  <si>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</si>
  <si>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</si>
  <si>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</si>
  <si>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</si>
  <si>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</si>
  <si>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</si>
  <si>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</si>
  <si>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</si>
  <si>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</si>
  <si>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</si>
  <si>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</si>
  <si>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</si>
  <si>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</si>
  <si>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</si>
  <si>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</si>
  <si>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</si>
  <si>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</si>
  <si>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</si>
  <si>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</si>
  <si>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</si>
  <si>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</si>
  <si>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</si>
  <si>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</si>
  <si>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</si>
  <si>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</si>
  <si>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</si>
  <si>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</si>
  <si>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</si>
  <si>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</si>
  <si>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</si>
  <si>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</si>
  <si>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</si>
  <si>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</si>
  <si>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</si>
  <si>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</si>
  <si>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</si>
  <si>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</si>
  <si>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</si>
  <si>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</si>
  <si>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</si>
  <si>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</si>
  <si>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</si>
  <si>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</si>
  <si>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</si>
  <si>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</si>
  <si>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</si>
  <si>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</si>
  <si>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</si>
  <si>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</si>
  <si>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</si>
  <si>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</si>
  <si>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</si>
  <si>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</si>
  <si>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</si>
  <si>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</si>
  <si>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</si>
  <si>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</si>
  <si>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</si>
  <si>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</si>
  <si>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</si>
  <si>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</si>
  <si>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</si>
  <si>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</si>
  <si>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</si>
  <si>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</si>
  <si>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</si>
  <si>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</si>
  <si>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</si>
  <si>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</si>
  <si>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</si>
  <si>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</si>
  <si>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</si>
  <si>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</si>
  <si>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</si>
  <si>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</si>
  <si>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</si>
  <si>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</si>
  <si>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</si>
  <si>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</si>
  <si>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</si>
  <si>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</si>
  <si>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</si>
  <si>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</si>
  <si>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</si>
  <si>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</si>
  <si>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</si>
  <si>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</si>
  <si>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</si>
  <si>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</si>
  <si>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</si>
  <si>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</si>
  <si>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</si>
  <si>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</si>
  <si>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</si>
  <si>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</si>
  <si>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</si>
  <si>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</si>
  <si>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</si>
  <si>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</si>
  <si>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</si>
  <si>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</si>
  <si>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</si>
  <si>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</si>
  <si>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</si>
  <si>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</si>
  <si>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</si>
  <si>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</si>
  <si>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</si>
  <si>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</si>
  <si>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</si>
  <si>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</si>
  <si>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</si>
  <si>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</si>
  <si>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</si>
  <si>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</si>
  <si>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</si>
  <si>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</si>
  <si>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</si>
  <si>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</si>
  <si>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</si>
  <si>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</si>
  <si>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</si>
  <si>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</si>
  <si>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</si>
  <si>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</si>
  <si>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</si>
  <si>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</si>
  <si>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</si>
  <si>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</si>
  <si>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</si>
  <si>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</si>
  <si>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</si>
  <si>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</si>
  <si>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</si>
  <si>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</si>
  <si>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</si>
  <si>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</si>
  <si>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</si>
  <si>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</si>
  <si>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</si>
  <si>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</si>
  <si>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</si>
  <si>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</si>
  <si>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</si>
  <si>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</si>
  <si>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</si>
  <si>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</si>
  <si>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</si>
  <si>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</si>
  <si>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</si>
  <si>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</si>
  <si>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</si>
  <si>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</si>
  <si>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</si>
  <si>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</si>
  <si>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</si>
  <si>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</si>
  <si>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</si>
  <si>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</si>
  <si>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</si>
  <si>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</si>
  <si>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</si>
  <si>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</si>
  <si>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</si>
  <si>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</si>
  <si>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</si>
  <si>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</si>
  <si>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</si>
  <si>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</si>
  <si>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</si>
  <si>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</si>
  <si>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</si>
  <si>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</si>
  <si>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</si>
  <si>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</si>
  <si>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</si>
  <si>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</si>
  <si>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</si>
  <si>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</si>
  <si>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</si>
  <si>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</si>
  <si>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</si>
  <si>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</si>
  <si>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</si>
  <si>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</si>
  <si>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</si>
  <si>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</si>
  <si>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</si>
  <si>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</si>
  <si>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</si>
  <si>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</si>
  <si>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</si>
  <si>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</si>
  <si>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</si>
  <si>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</si>
  <si>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</si>
  <si>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</si>
  <si>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</si>
  <si>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</si>
  <si>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</si>
  <si>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</si>
  <si>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</si>
  <si>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</si>
  <si>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</si>
  <si>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</si>
  <si>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</si>
  <si>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</si>
  <si>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</si>
  <si>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</si>
  <si>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</si>
  <si>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</si>
  <si>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</si>
  <si>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</si>
  <si>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</si>
  <si>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</si>
  <si>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</si>
  <si>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</si>
  <si>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</si>
  <si>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</si>
  <si>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</si>
  <si>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</si>
  <si>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</si>
  <si>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</si>
  <si>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</si>
  <si>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</si>
  <si>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</si>
  <si>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</si>
  <si>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</si>
  <si>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</si>
  <si>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</si>
  <si>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</si>
  <si>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</si>
  <si>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</si>
  <si>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</si>
  <si>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</si>
  <si>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</si>
  <si>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</si>
  <si>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</si>
  <si>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</si>
  <si>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</si>
  <si>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</si>
  <si>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</si>
  <si>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</si>
  <si>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</si>
  <si>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</si>
  <si>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</si>
  <si>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</si>
  <si>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</si>
  <si>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</si>
  <si>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</si>
  <si>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</si>
  <si>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</si>
  <si>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</si>
  <si>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</si>
  <si>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</si>
  <si>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</si>
  <si>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</si>
  <si>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</si>
  <si>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</si>
  <si>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</si>
  <si>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</si>
  <si>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</si>
  <si>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</si>
  <si>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</si>
  <si>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</si>
  <si>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</si>
  <si>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</si>
  <si>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</si>
  <si>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</si>
  <si>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</si>
  <si>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</si>
  <si>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</si>
  <si>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</si>
  <si>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</si>
  <si>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</si>
  <si>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</si>
  <si>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</si>
  <si>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</si>
  <si>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</si>
  <si>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</si>
  <si>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</si>
  <si>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</si>
  <si>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</si>
  <si>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</si>
  <si>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</si>
  <si>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</si>
  <si>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</si>
  <si>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</si>
  <si>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</si>
  <si>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</si>
  <si>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</si>
  <si>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</si>
  <si>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</si>
  <si>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</si>
  <si>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</si>
  <si>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</si>
  <si>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</si>
  <si>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</si>
  <si>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</si>
  <si>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</si>
  <si>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</si>
  <si>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</si>
  <si>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</si>
  <si>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</si>
  <si>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</si>
  <si>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</si>
  <si>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</si>
  <si>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</si>
  <si>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</si>
  <si>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</si>
  <si>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</si>
  <si>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</si>
  <si>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</si>
  <si>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</si>
  <si>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</si>
  <si>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</si>
  <si>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</si>
  <si>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</si>
  <si>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</si>
  <si>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</si>
  <si>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</si>
  <si>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</si>
  <si>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</si>
  <si>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</si>
  <si>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</si>
  <si>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</si>
  <si>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</si>
  <si>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</si>
  <si>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</si>
  <si>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</si>
  <si>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</si>
  <si>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</si>
  <si>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</si>
  <si>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</si>
  <si>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</si>
  <si>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</si>
  <si>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</si>
  <si>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</si>
  <si>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</si>
  <si>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</si>
  <si>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</si>
  <si>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</si>
  <si>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</si>
  <si>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</si>
  <si>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</si>
  <si>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</si>
  <si>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</si>
  <si>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</si>
  <si>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</si>
  <si>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</si>
  <si>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</si>
  <si>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</si>
  <si>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</si>
  <si>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</si>
  <si>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</si>
  <si>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</si>
  <si>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</si>
  <si>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</si>
  <si>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</si>
  <si>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</si>
  <si>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</si>
  <si>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</si>
  <si>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</si>
  <si>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</si>
  <si>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</si>
  <si>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</si>
  <si>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</si>
  <si>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</si>
  <si>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</si>
  <si>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</si>
  <si>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</si>
  <si>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</si>
  <si>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</si>
  <si>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</si>
  <si>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</si>
  <si>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</si>
  <si>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</si>
  <si>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</si>
  <si>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</si>
  <si>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</si>
  <si>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</si>
  <si>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</si>
  <si>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</si>
  <si>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</si>
  <si>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</si>
  <si>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</si>
  <si>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</si>
  <si>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</si>
  <si>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</si>
  <si>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</si>
  <si>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</si>
  <si>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</si>
  <si>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</si>
  <si>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</si>
  <si>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</si>
  <si>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</si>
  <si>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</si>
  <si>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</si>
  <si>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</si>
  <si>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</si>
  <si>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</si>
  <si>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</si>
  <si>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</si>
  <si>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</si>
  <si>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</si>
  <si>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</si>
  <si>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</si>
  <si>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</si>
  <si>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</si>
  <si>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</si>
  <si>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</si>
  <si>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</si>
  <si>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</si>
  <si>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</si>
  <si>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</si>
  <si>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</si>
  <si>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</si>
  <si>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</si>
  <si>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</si>
  <si>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</si>
  <si>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</si>
  <si>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</si>
  <si>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</si>
  <si>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</si>
  <si>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</si>
  <si>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</si>
  <si>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</si>
  <si>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</si>
  <si>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</si>
  <si>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</si>
  <si>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</si>
  <si>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</si>
  <si>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</si>
  <si>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</si>
  <si>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</si>
  <si>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</si>
  <si>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</si>
  <si>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</si>
  <si>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</si>
  <si>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</si>
  <si>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</si>
  <si>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</si>
  <si>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</si>
  <si>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</si>
  <si>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</si>
  <si>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</si>
  <si>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</si>
  <si>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</si>
  <si>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</si>
  <si>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</si>
  <si>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</si>
  <si>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</si>
  <si>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</si>
  <si>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</si>
  <si>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</si>
  <si>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</si>
  <si>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</si>
  <si>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</si>
  <si>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</si>
  <si>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</si>
  <si>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</si>
  <si>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</si>
  <si>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</si>
  <si>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</si>
  <si>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</si>
  <si>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</si>
  <si>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</si>
  <si>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</si>
  <si>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</si>
  <si>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</si>
  <si>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</si>
  <si>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</si>
  <si>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</si>
  <si>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</si>
  <si>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</si>
  <si>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</si>
  <si>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</si>
  <si>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</si>
  <si>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</si>
  <si>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</si>
  <si>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</si>
  <si>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</si>
  <si>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</si>
  <si>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</si>
  <si>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</si>
  <si>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</si>
  <si>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</si>
  <si>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</si>
  <si>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</si>
  <si>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</si>
  <si>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</si>
  <si>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</si>
  <si>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</si>
  <si>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</si>
  <si>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</si>
  <si>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</si>
  <si>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</si>
  <si>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</si>
  <si>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</si>
  <si>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</si>
  <si>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</si>
  <si>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</si>
  <si>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</si>
  <si>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</si>
  <si>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</si>
  <si>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</si>
  <si>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</si>
  <si>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</si>
  <si>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</si>
  <si>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</si>
  <si>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</si>
  <si>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</si>
  <si>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</si>
  <si>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</si>
  <si>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</si>
  <si>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</si>
  <si>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</si>
  <si>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</si>
  <si>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</si>
  <si>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</si>
  <si>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</si>
  <si>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</si>
  <si>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</si>
  <si>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</si>
  <si>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</si>
  <si>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</si>
  <si>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</si>
  <si>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</si>
  <si>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</si>
  <si>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</si>
  <si>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</si>
  <si>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</si>
  <si>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</si>
  <si>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</si>
  <si>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</si>
  <si>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</si>
  <si>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</si>
  <si>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</si>
  <si>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</si>
  <si>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</si>
  <si>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</si>
  <si>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</si>
  <si>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</si>
  <si>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</si>
  <si>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</si>
  <si>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</si>
  <si>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</si>
  <si>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</si>
  <si>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</si>
  <si>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</si>
  <si>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</si>
  <si>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</si>
  <si>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</si>
  <si>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</si>
  <si>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</si>
  <si>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</si>
  <si>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</si>
  <si>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</si>
  <si>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</si>
  <si>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</si>
  <si>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</si>
  <si>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</si>
  <si>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</si>
  <si>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</si>
  <si>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</si>
  <si>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</si>
  <si>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</si>
  <si>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</si>
  <si>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</si>
  <si>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</si>
  <si>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</si>
  <si>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</si>
  <si>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</si>
  <si>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</si>
  <si>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</si>
  <si>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</si>
  <si>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</si>
  <si>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</si>
  <si>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</si>
  <si>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</si>
  <si>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</si>
  <si>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</si>
  <si>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</si>
  <si>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</si>
  <si>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</si>
  <si>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</si>
  <si>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</si>
  <si>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</si>
  <si>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</si>
  <si>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</si>
  <si>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</si>
  <si>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</si>
  <si>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</si>
  <si>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</si>
  <si>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</si>
  <si>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</si>
  <si>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</si>
  <si>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</si>
  <si>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</si>
  <si>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</si>
  <si>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</si>
  <si>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</si>
  <si>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</si>
  <si>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</si>
  <si>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</si>
  <si>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</si>
  <si>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</si>
  <si>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</si>
  <si>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</si>
  <si>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</si>
  <si>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</si>
  <si>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</si>
  <si>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</si>
  <si>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</si>
  <si>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</si>
  <si>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</si>
  <si>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</si>
  <si>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</si>
  <si>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</si>
  <si>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</si>
  <si>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</si>
  <si>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</si>
  <si>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</si>
  <si>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</si>
  <si>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</si>
  <si>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</si>
  <si>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</si>
  <si>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</si>
  <si>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</si>
  <si>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</si>
  <si>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</si>
  <si>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</si>
  <si>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</si>
  <si>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</si>
  <si>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</si>
  <si>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</si>
  <si>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</si>
  <si>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</si>
  <si>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</si>
  <si>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</si>
  <si>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</si>
  <si>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</si>
  <si>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</si>
  <si>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</si>
  <si>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</si>
  <si>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</si>
  <si>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</si>
  <si>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</si>
  <si>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</si>
  <si>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</si>
  <si>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</si>
  <si>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</si>
  <si>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</si>
  <si>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</si>
  <si>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</si>
  <si>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</si>
  <si>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</si>
  <si>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</si>
  <si>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</si>
  <si>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</si>
  <si>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</si>
  <si>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</si>
  <si>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</si>
  <si>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</si>
  <si>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</si>
  <si>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</si>
  <si>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</si>
  <si>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</si>
  <si>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</si>
  <si>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</si>
  <si>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</si>
  <si>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</si>
  <si>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</si>
  <si>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</si>
  <si>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</si>
  <si>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</si>
  <si>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</si>
  <si>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</si>
  <si>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</si>
  <si>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</si>
  <si>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</si>
  <si>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</si>
  <si>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</si>
  <si>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</si>
  <si>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</si>
  <si>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</si>
  <si>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</si>
  <si>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</si>
  <si>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</si>
  <si>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</si>
  <si>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</si>
  <si>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</si>
  <si>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</si>
  <si>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</si>
  <si>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</si>
  <si>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</si>
  <si>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</si>
  <si>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</si>
  <si>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</si>
  <si>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</si>
  <si>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</si>
  <si>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</si>
  <si>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</si>
  <si>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</si>
  <si>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</si>
  <si>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</si>
  <si>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</si>
  <si>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</si>
  <si>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</si>
  <si>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</si>
  <si>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</si>
  <si>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</si>
  <si>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</si>
  <si>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</si>
  <si>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</si>
  <si>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</si>
  <si>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</si>
  <si>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</si>
  <si>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</si>
  <si>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</si>
  <si>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</si>
  <si>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</si>
  <si>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</si>
  <si>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</si>
  <si>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</si>
  <si>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</si>
  <si>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</si>
  <si>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</si>
  <si>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</si>
  <si>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</si>
  <si>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</si>
  <si>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</si>
  <si>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</si>
  <si>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</si>
  <si>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</si>
  <si>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</si>
  <si>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</si>
  <si>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</si>
  <si>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</si>
  <si>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</si>
  <si>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</si>
  <si>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</si>
  <si>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</si>
  <si>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</si>
  <si>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</si>
  <si>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</si>
  <si>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</si>
  <si>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</si>
  <si>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</si>
  <si>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</si>
  <si>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</si>
  <si>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</si>
  <si>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</si>
  <si>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</si>
  <si>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</si>
  <si>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</si>
  <si>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</si>
  <si>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</si>
  <si>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</si>
  <si>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</si>
  <si>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</si>
  <si>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</si>
  <si>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</si>
  <si>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</si>
  <si>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</si>
  <si>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</si>
  <si>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</si>
  <si>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</si>
  <si>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</si>
  <si>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</si>
  <si>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</si>
  <si>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</si>
  <si>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</si>
  <si>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</si>
  <si>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</si>
  <si>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</si>
  <si>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</si>
  <si>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</si>
  <si>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</si>
  <si>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</si>
  <si>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</si>
  <si>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</si>
  <si>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</si>
  <si>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</si>
  <si>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</si>
  <si>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</si>
  <si>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</si>
  <si>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</si>
  <si>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</si>
  <si>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</si>
  <si>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</si>
  <si>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</si>
  <si>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</si>
  <si>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</si>
  <si>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</si>
  <si>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</si>
  <si>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</si>
  <si>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</si>
  <si>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</si>
  <si>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</si>
  <si>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</si>
  <si>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</si>
  <si>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</si>
  <si>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</si>
  <si>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</si>
  <si>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</si>
  <si>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</si>
  <si>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</si>
  <si>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</si>
  <si>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</si>
  <si>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</si>
  <si>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</si>
  <si>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</si>
  <si>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</si>
  <si>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</si>
  <si>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</si>
  <si>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</si>
  <si>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</si>
  <si>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</si>
  <si>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</si>
  <si>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</si>
  <si>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</si>
  <si>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</si>
  <si>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</si>
  <si>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</si>
  <si>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</si>
  <si>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</si>
  <si>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</si>
  <si>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</si>
  <si>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</si>
  <si>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</si>
  <si>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</si>
  <si>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</si>
  <si>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</si>
  <si>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</si>
  <si>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</si>
  <si>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</si>
  <si>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</si>
  <si>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</si>
  <si>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</si>
  <si>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</si>
  <si>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</si>
  <si>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</si>
  <si>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</si>
  <si>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</si>
  <si>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</si>
  <si>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</si>
  <si>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</si>
  <si>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</si>
  <si>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</si>
  <si>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</si>
  <si>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</si>
  <si>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</si>
  <si>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</si>
  <si>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</si>
  <si>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</si>
  <si>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</si>
  <si>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</si>
  <si>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</si>
  <si>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</si>
  <si>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</si>
  <si>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</si>
  <si>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</si>
  <si>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</si>
  <si>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</si>
  <si>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</si>
  <si>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</si>
  <si>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</si>
  <si>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</si>
  <si>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</si>
  <si>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</si>
  <si>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</si>
  <si>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</si>
  <si>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</si>
  <si>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</si>
  <si>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</si>
  <si>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</si>
  <si>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</si>
  <si>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</si>
  <si>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</si>
  <si>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</si>
  <si>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</si>
  <si>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</si>
  <si>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</si>
  <si>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</si>
  <si>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</si>
  <si>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</si>
  <si>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</si>
  <si>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</si>
  <si>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</si>
  <si>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</si>
  <si>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</si>
  <si>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</si>
  <si>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</si>
  <si>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</si>
  <si>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</si>
  <si>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</si>
  <si>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</si>
  <si>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</si>
  <si>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</si>
  <si>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</si>
  <si>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</si>
  <si>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</si>
  <si>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</si>
  <si>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</si>
  <si>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</si>
  <si>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</si>
  <si>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</si>
  <si>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</si>
  <si>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</si>
  <si>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</si>
  <si>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</si>
  <si>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</si>
  <si>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</si>
  <si>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</si>
  <si>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</si>
  <si>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</si>
  <si>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</si>
  <si>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</si>
  <si>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</si>
  <si>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</si>
  <si>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</si>
  <si>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</si>
  <si>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</si>
  <si>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</si>
  <si>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</si>
  <si>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</si>
  <si>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</si>
  <si>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</si>
  <si>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</si>
  <si>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</si>
  <si>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</si>
  <si>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</si>
  <si>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</si>
  <si>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</si>
  <si>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</si>
  <si>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</si>
  <si>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</si>
  <si>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</si>
  <si>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</si>
  <si>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</si>
  <si>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</si>
  <si>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</si>
  <si>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</si>
  <si>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</si>
  <si>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</si>
  <si>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</si>
  <si>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</si>
  <si>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</si>
  <si>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</si>
  <si>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</si>
  <si>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</si>
  <si>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</si>
  <si>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</si>
  <si>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</si>
  <si>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</si>
  <si>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</si>
  <si>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</si>
  <si>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</si>
  <si>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</si>
  <si>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</si>
  <si>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</si>
  <si>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</si>
  <si>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</si>
  <si>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</si>
  <si>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</si>
  <si>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</si>
  <si>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</si>
  <si>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</si>
  <si>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</si>
  <si>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</si>
  <si>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</si>
  <si>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</si>
  <si>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</si>
  <si>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</si>
  <si>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</si>
  <si>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</si>
  <si>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</si>
  <si>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</si>
  <si>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</si>
  <si>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</si>
  <si>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</si>
  <si>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</si>
  <si>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</si>
  <si>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</si>
  <si>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</si>
  <si>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</si>
  <si>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</si>
  <si>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</si>
  <si>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</si>
  <si>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</si>
  <si>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</si>
  <si>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</si>
  <si>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</si>
  <si>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</si>
  <si>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</si>
  <si>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</si>
  <si>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</si>
  <si>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</si>
  <si>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</si>
  <si>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</si>
  <si>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</si>
  <si>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</si>
  <si>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</si>
  <si>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</si>
  <si>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</si>
  <si>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</si>
  <si>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</si>
  <si>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</si>
  <si>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</si>
  <si>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</si>
  <si>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</si>
  <si>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</si>
  <si>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</si>
  <si>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</si>
  <si>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</si>
  <si>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</si>
  <si>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</si>
  <si>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</si>
  <si>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</si>
  <si>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</si>
  <si>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</si>
  <si>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</si>
  <si>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</si>
  <si>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</si>
  <si>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</si>
  <si>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</si>
  <si>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</si>
  <si>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</si>
  <si>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</si>
  <si>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</si>
  <si>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</si>
  <si>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</si>
  <si>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</si>
  <si>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</si>
  <si>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</si>
  <si>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</si>
  <si>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</si>
  <si>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</si>
  <si>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</si>
  <si>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</si>
  <si>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</si>
  <si>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</si>
  <si>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</si>
  <si>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</si>
  <si>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</si>
  <si>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</si>
  <si>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</si>
  <si>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</si>
  <si>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</si>
  <si>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</si>
  <si>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</si>
  <si>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</si>
  <si>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</si>
  <si>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</si>
  <si>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</si>
  <si>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</si>
  <si>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</si>
  <si>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</si>
  <si>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</si>
  <si>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</si>
  <si>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</si>
  <si>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</si>
  <si>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</si>
  <si>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</si>
  <si>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</si>
  <si>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</si>
  <si>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</si>
  <si>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</si>
  <si>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</si>
  <si>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</si>
  <si>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</si>
  <si>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</si>
  <si>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</si>
  <si>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</si>
  <si>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</si>
  <si>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</si>
  <si>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</si>
  <si>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</si>
  <si>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</si>
  <si>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</si>
  <si>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</si>
  <si>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</si>
  <si>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</si>
  <si>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</si>
  <si>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</si>
  <si>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</si>
  <si>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</si>
  <si>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</si>
  <si>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</si>
  <si>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</si>
  <si>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</si>
  <si>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</si>
  <si>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</si>
  <si>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</si>
  <si>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</si>
  <si>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</si>
  <si>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</si>
  <si>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</si>
  <si>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</si>
  <si>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</si>
  <si>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</si>
  <si>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</si>
  <si>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</si>
  <si>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</si>
  <si>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</si>
  <si>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</si>
  <si>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</si>
  <si>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</si>
  <si>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</si>
  <si>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</si>
  <si>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</si>
  <si>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</si>
  <si>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</si>
  <si>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</si>
  <si>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</si>
  <si>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</si>
  <si>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</si>
  <si>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</si>
  <si>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</si>
  <si>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</si>
  <si>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</si>
  <si>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</si>
  <si>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</si>
  <si>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</si>
  <si>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</si>
  <si>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</si>
  <si>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</si>
  <si>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</si>
  <si>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</si>
  <si>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</si>
  <si>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</si>
  <si>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</si>
  <si>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</si>
  <si>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</si>
  <si>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</si>
  <si>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</si>
  <si>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</si>
  <si>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</si>
  <si>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</si>
  <si>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</si>
  <si>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</si>
  <si>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</si>
  <si>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</si>
  <si>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</si>
  <si>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</si>
  <si>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</si>
  <si>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</si>
  <si>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</si>
  <si>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</si>
  <si>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</si>
  <si>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</si>
  <si>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</si>
  <si>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</si>
  <si>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</si>
  <si>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</si>
  <si>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</si>
  <si>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</si>
  <si>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</si>
  <si>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</si>
  <si>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</si>
  <si>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</si>
  <si>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</si>
  <si>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</si>
  <si>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</si>
  <si>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</si>
  <si>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</si>
  <si>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</si>
  <si>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</si>
  <si>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</si>
  <si>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</si>
  <si>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</si>
  <si>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</si>
  <si>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</si>
  <si>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</si>
  <si>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</si>
  <si>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</si>
  <si>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</si>
  <si>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</si>
  <si>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</si>
  <si>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</si>
  <si>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</si>
  <si>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</si>
  <si>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</si>
  <si>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</si>
  <si>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</si>
  <si>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</si>
  <si>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</si>
  <si>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</si>
  <si>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</si>
  <si>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</si>
  <si>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</si>
  <si>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</si>
  <si>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</si>
  <si>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</si>
  <si>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</si>
  <si>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</si>
  <si>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</si>
  <si>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</si>
  <si>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</si>
  <si>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</si>
  <si>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</si>
  <si>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</si>
  <si>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</si>
  <si>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</si>
  <si>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</si>
  <si>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</si>
  <si>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</si>
  <si>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</si>
  <si>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</si>
  <si>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</si>
  <si>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</si>
  <si>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</si>
  <si>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</si>
  <si>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</si>
  <si>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</si>
  <si>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</si>
  <si>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</si>
  <si>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</si>
  <si>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</si>
  <si>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</si>
  <si>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</si>
  <si>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</si>
  <si>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</si>
  <si>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</si>
  <si>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</si>
  <si>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</si>
  <si>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</si>
  <si>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</si>
  <si>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</si>
  <si>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</si>
  <si>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</si>
  <si>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</si>
  <si>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</si>
  <si>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</si>
  <si>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</si>
  <si>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</si>
  <si>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</si>
  <si>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</si>
  <si>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</si>
  <si>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</si>
  <si>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</si>
  <si>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</si>
  <si>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</si>
  <si>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</si>
  <si>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</si>
  <si>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</si>
  <si>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</si>
  <si>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</si>
  <si>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</si>
  <si>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</si>
  <si>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</si>
  <si>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</si>
  <si>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</si>
  <si>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</si>
  <si>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</si>
  <si>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</si>
  <si>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</si>
  <si>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</si>
  <si>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</si>
  <si>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</si>
  <si>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</si>
  <si>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</si>
  <si>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</si>
  <si>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</si>
  <si>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</si>
  <si>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</si>
  <si>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</si>
  <si>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</si>
  <si>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</si>
  <si>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</si>
  <si>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</si>
  <si>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</si>
  <si>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</si>
  <si>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</si>
  <si>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</si>
  <si>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</si>
  <si>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</si>
  <si>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</si>
  <si>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</si>
  <si>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</si>
  <si>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</si>
  <si>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</si>
  <si>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</si>
  <si>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</si>
  <si>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</si>
  <si>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</si>
  <si>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</si>
  <si>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</si>
  <si>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</si>
  <si>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</si>
  <si>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</si>
  <si>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</si>
  <si>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</si>
  <si>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</si>
  <si>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</si>
  <si>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</si>
  <si>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</si>
  <si>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</si>
  <si>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</si>
  <si>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</si>
  <si>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</si>
  <si>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</si>
  <si>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</si>
  <si>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</si>
  <si>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</si>
  <si>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</si>
  <si>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</si>
  <si>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</si>
  <si>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</si>
  <si>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</si>
  <si>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</si>
  <si>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</si>
  <si>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</si>
  <si>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</si>
  <si>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</si>
  <si>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</si>
  <si>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</si>
  <si>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</si>
  <si>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</si>
  <si>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</si>
  <si>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</si>
  <si>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</si>
  <si>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</si>
  <si>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</si>
  <si>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</si>
  <si>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</si>
  <si>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</si>
  <si>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</si>
  <si>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</si>
  <si>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</si>
  <si>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</si>
  <si>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</si>
  <si>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</si>
  <si>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</si>
  <si>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</si>
  <si>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</si>
  <si>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</si>
  <si>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</si>
  <si>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</si>
  <si>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</si>
  <si>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</si>
  <si>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</si>
  <si>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</si>
  <si>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</si>
  <si>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</si>
  <si>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</si>
  <si>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</si>
  <si>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</si>
  <si>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</si>
  <si>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</si>
  <si>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</si>
  <si>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</si>
  <si>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</si>
  <si>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</si>
  <si>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</si>
  <si>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</si>
  <si>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</si>
  <si>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</si>
  <si>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</si>
  <si>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</si>
  <si>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</si>
  <si>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</si>
  <si>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</si>
  <si>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</si>
  <si>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</si>
  <si>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</si>
  <si>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</si>
  <si>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</si>
  <si>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</si>
  <si>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</si>
  <si>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</si>
  <si>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</si>
  <si>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</si>
  <si>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</si>
  <si>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</si>
  <si>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</si>
  <si>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</si>
  <si>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</si>
  <si>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</si>
  <si>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</si>
  <si>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</si>
  <si>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</si>
  <si>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</si>
  <si>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</si>
  <si>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</si>
  <si>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</si>
  <si>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</si>
  <si>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</si>
  <si>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</si>
  <si>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</si>
  <si>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</si>
  <si>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</si>
  <si>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</si>
  <si>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</si>
  <si>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</si>
  <si>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</si>
  <si>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</si>
  <si>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</si>
  <si>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</si>
  <si>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</si>
  <si>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</si>
  <si>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</si>
  <si>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</si>
  <si>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</si>
  <si>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</si>
  <si>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</si>
  <si>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</si>
  <si>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</si>
  <si>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</si>
  <si>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</si>
  <si>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</si>
  <si>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</si>
  <si>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</si>
  <si>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</si>
  <si>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</si>
  <si>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</si>
  <si>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</si>
  <si>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</si>
  <si>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</si>
  <si>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</si>
  <si>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</si>
  <si>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</si>
  <si>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</si>
  <si>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</si>
  <si>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</si>
  <si>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</si>
  <si>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</si>
  <si>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</si>
  <si>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</si>
  <si>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</si>
  <si>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</si>
  <si>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</si>
  <si>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</si>
  <si>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</si>
  <si>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</si>
  <si>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</si>
  <si>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</si>
  <si>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</si>
  <si>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</si>
  <si>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</si>
  <si>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</si>
  <si>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</si>
  <si>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</si>
  <si>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</si>
  <si>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</si>
  <si>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</si>
  <si>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</si>
  <si>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</si>
  <si>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</si>
  <si>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</si>
  <si>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</si>
  <si>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</si>
  <si>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</si>
  <si>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</si>
  <si>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</si>
  <si>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</si>
  <si>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</si>
  <si>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</si>
  <si>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</si>
  <si>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</si>
  <si>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</si>
  <si>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</si>
  <si>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</si>
  <si>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</si>
  <si>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</si>
  <si>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</si>
  <si>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</si>
  <si>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</si>
  <si>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</si>
  <si>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</si>
  <si>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</si>
  <si>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</si>
  <si>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</si>
  <si>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</si>
  <si>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</si>
  <si>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</si>
  <si>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</si>
  <si>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</si>
  <si>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</si>
  <si>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</si>
  <si>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</si>
  <si>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</si>
  <si>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</si>
  <si>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</si>
  <si>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</si>
  <si>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</si>
  <si>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</si>
  <si>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</si>
  <si>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</si>
  <si>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</si>
  <si>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</si>
  <si>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</si>
  <si>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</si>
  <si>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</si>
  <si>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</si>
  <si>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</si>
  <si>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</si>
  <si>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</si>
  <si>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</si>
  <si>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</si>
  <si>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</si>
  <si>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</si>
  <si>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</si>
  <si>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</si>
  <si>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</si>
  <si>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</si>
  <si>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</si>
  <si>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</si>
  <si>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</si>
  <si>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</si>
  <si>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</si>
  <si>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</si>
  <si>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</si>
  <si>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</si>
  <si>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</si>
  <si>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</si>
  <si>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</si>
  <si>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</si>
  <si>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</si>
  <si>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</si>
  <si>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</si>
  <si>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</si>
  <si>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</si>
  <si>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</si>
  <si>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</si>
  <si>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</si>
  <si>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</si>
  <si>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</si>
  <si>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</si>
  <si>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</si>
  <si>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</si>
  <si>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</si>
  <si>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</si>
  <si>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</si>
  <si>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</si>
  <si>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</si>
  <si>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</si>
  <si>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</si>
  <si>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</si>
  <si>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</si>
  <si>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</si>
  <si>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</si>
  <si>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</si>
  <si>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</si>
  <si>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</si>
  <si>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</si>
  <si>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</si>
  <si>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</si>
  <si>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</si>
  <si>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</si>
  <si>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</si>
  <si>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</si>
  <si>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</si>
  <si>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</si>
  <si>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</si>
  <si>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</si>
  <si>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</si>
  <si>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</si>
  <si>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</si>
  <si>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</si>
  <si>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</si>
  <si>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</si>
  <si>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</si>
  <si>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</si>
  <si>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</si>
  <si>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</si>
  <si>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</si>
  <si>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</si>
  <si>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</si>
  <si>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</si>
  <si>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</si>
  <si>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</si>
  <si>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</si>
  <si>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</si>
  <si>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</si>
  <si>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</si>
  <si>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</si>
  <si>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</si>
  <si>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</si>
  <si>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</si>
  <si>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</si>
  <si>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</si>
  <si>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</si>
  <si>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</si>
  <si>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</si>
  <si>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</si>
  <si>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</si>
  <si>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</si>
  <si>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</si>
  <si>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</si>
  <si>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</si>
  <si>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</si>
  <si>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</si>
  <si>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</si>
  <si>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</si>
  <si>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</si>
  <si>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</si>
  <si>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</si>
  <si>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</si>
  <si>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</si>
  <si>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</si>
  <si>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</si>
  <si>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</si>
  <si>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</si>
  <si>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</si>
  <si>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</si>
  <si>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</si>
  <si>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</si>
  <si>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</si>
  <si>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</si>
  <si>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</si>
  <si>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</si>
  <si>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</si>
  <si>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</si>
  <si>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</si>
  <si>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</si>
  <si>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</si>
  <si>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</si>
  <si>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</si>
  <si>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</si>
  <si>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</si>
  <si>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</si>
  <si>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</si>
  <si>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</si>
  <si>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</si>
  <si>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</si>
  <si>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</si>
  <si>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</si>
  <si>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</si>
  <si>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</si>
  <si>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</si>
  <si>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</si>
  <si>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</si>
  <si>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</si>
  <si>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</si>
  <si>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</si>
  <si>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</si>
  <si>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</si>
  <si>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</si>
  <si>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</si>
  <si>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</si>
  <si>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</si>
  <si>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</si>
  <si>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</si>
  <si>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</si>
  <si>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</si>
  <si>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</si>
  <si>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</si>
  <si>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</si>
  <si>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</si>
  <si>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</si>
  <si>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</si>
  <si>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</si>
  <si>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</si>
  <si>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</si>
  <si>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</si>
  <si>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</si>
  <si>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</si>
  <si>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</si>
  <si>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</si>
  <si>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</si>
  <si>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</si>
  <si>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</si>
  <si>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</si>
  <si>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</si>
  <si>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</si>
  <si>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</si>
  <si>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</si>
  <si>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</si>
  <si>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</si>
  <si>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</si>
  <si>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</si>
  <si>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</si>
  <si>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</si>
  <si>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</si>
  <si>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</si>
  <si>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</si>
  <si>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</si>
  <si>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</si>
  <si>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</si>
  <si>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</si>
  <si>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</si>
  <si>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</si>
  <si>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</si>
  <si>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</si>
  <si>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</si>
  <si>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</si>
  <si>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</si>
  <si>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</si>
  <si>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</si>
  <si>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</si>
  <si>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</si>
  <si>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</si>
  <si>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</si>
  <si>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</si>
  <si>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</si>
  <si>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</si>
  <si>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</si>
  <si>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</si>
  <si>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</si>
  <si>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</si>
  <si>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</si>
  <si>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</si>
  <si>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</si>
  <si>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</si>
  <si>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</si>
  <si>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</si>
  <si>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</si>
  <si>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</si>
  <si>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</si>
  <si>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</si>
  <si>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</si>
  <si>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</si>
  <si>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</si>
  <si>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</si>
  <si>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</si>
  <si>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</si>
  <si>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</si>
  <si>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</si>
  <si>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</si>
  <si>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</si>
  <si>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</si>
  <si>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</si>
  <si>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</si>
  <si>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</si>
  <si>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</si>
  <si>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</si>
  <si>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</si>
  <si>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</si>
  <si>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</si>
  <si>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</si>
  <si>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</si>
  <si>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</si>
  <si>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</si>
  <si>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</si>
  <si>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</si>
  <si>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</si>
  <si>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</si>
  <si>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</si>
  <si>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</si>
  <si>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</si>
  <si>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</si>
  <si>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</si>
  <si>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</si>
  <si>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</si>
  <si>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</si>
  <si>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</si>
  <si>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</si>
  <si>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</si>
  <si>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</si>
  <si>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</si>
  <si>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</si>
  <si>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</si>
  <si>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</si>
  <si>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</si>
  <si>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</si>
  <si>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</si>
  <si>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</si>
  <si>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</si>
  <si>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</si>
  <si>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</si>
  <si>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</si>
  <si>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</si>
  <si>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</si>
  <si>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</si>
  <si>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</si>
  <si>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</si>
  <si>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</si>
  <si>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</si>
  <si>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</si>
  <si>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</si>
  <si>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</si>
  <si>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</si>
  <si>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</si>
  <si>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</si>
  <si>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</si>
  <si>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</si>
  <si>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</si>
  <si>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</si>
  <si>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</si>
  <si>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</si>
  <si>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</si>
  <si>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</si>
  <si>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</si>
  <si>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</si>
  <si>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</si>
  <si>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</si>
  <si>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</si>
  <si>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</si>
  <si>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</si>
  <si>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</si>
  <si>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</si>
  <si>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</si>
  <si>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</si>
  <si>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</si>
  <si>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</si>
  <si>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</si>
  <si>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</si>
  <si>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</si>
  <si>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</si>
  <si>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</si>
  <si>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</si>
  <si>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</si>
  <si>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</si>
  <si>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</si>
  <si>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</si>
  <si>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</si>
  <si>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</si>
  <si>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</si>
  <si>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</si>
  <si>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</si>
  <si>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</si>
  <si>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</si>
  <si>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</si>
  <si>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</si>
  <si>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</si>
  <si>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</si>
  <si>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</si>
  <si>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</si>
  <si>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</si>
  <si>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</si>
  <si>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</si>
  <si>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</si>
  <si>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</si>
  <si>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</si>
  <si>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</si>
  <si>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</si>
  <si>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</si>
  <si>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</si>
  <si>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</si>
  <si>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</si>
  <si>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</si>
  <si>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</si>
  <si>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</si>
  <si>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</si>
  <si>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</si>
  <si>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</si>
  <si>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</si>
  <si>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</si>
  <si>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</si>
  <si>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</si>
  <si>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</si>
  <si>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</si>
  <si>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</si>
  <si>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</si>
  <si>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</si>
  <si>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</si>
  <si>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</si>
  <si>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</si>
  <si>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</si>
  <si>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</si>
  <si>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</si>
  <si>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</si>
  <si>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</si>
  <si>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</si>
  <si>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</si>
  <si>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</si>
  <si>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</si>
  <si>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</si>
  <si>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</si>
  <si>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</si>
  <si>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</si>
  <si>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</si>
  <si>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</si>
  <si>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</si>
  <si>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</si>
  <si>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</si>
  <si>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</si>
  <si>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</si>
  <si>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</si>
  <si>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</si>
  <si>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</si>
  <si>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</si>
  <si>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</si>
  <si>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</si>
  <si>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</si>
  <si>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</si>
  <si>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</si>
  <si>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</si>
  <si>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</si>
  <si>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</si>
  <si>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</si>
  <si>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</si>
  <si>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</si>
  <si>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</si>
  <si>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</si>
  <si>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</si>
  <si>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</si>
  <si>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</si>
  <si>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</si>
  <si>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</si>
  <si>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</si>
  <si>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</si>
  <si>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</si>
  <si>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</si>
  <si>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</si>
  <si>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</si>
  <si>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</si>
  <si>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</si>
  <si>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</si>
  <si>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</si>
  <si>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</si>
  <si>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</si>
  <si>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</si>
  <si>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</si>
  <si>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</si>
  <si>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</si>
  <si>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</si>
  <si>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</si>
  <si>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</si>
  <si>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</si>
  <si>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</si>
  <si>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</si>
  <si>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</si>
  <si>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</si>
  <si>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</si>
  <si>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</si>
  <si>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</si>
  <si>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</si>
  <si>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</si>
  <si>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</si>
  <si>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</si>
  <si>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</si>
  <si>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</si>
  <si>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</si>
  <si>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</si>
  <si>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</si>
  <si>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</si>
  <si>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</si>
  <si>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</si>
  <si>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</si>
  <si>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</si>
  <si>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</si>
  <si>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</si>
  <si>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</si>
  <si>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</si>
  <si>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</si>
  <si>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</si>
  <si>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</si>
  <si>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</si>
  <si>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</si>
  <si>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</si>
  <si>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</si>
  <si>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</si>
  <si>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</si>
  <si>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</si>
  <si>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</si>
  <si>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</si>
  <si>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</si>
  <si>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</si>
  <si>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</si>
  <si>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</si>
  <si>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</si>
  <si>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</si>
  <si>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</si>
  <si>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</si>
  <si>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</si>
  <si>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</si>
  <si>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</si>
  <si>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</si>
  <si>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</si>
  <si>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</si>
  <si>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</si>
  <si>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</si>
  <si>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</si>
  <si>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</si>
  <si>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</si>
  <si>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</si>
  <si>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</si>
  <si>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</si>
  <si>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</si>
  <si>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</si>
  <si>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</si>
  <si>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</si>
  <si>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</si>
  <si>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</si>
  <si>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</si>
  <si>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</si>
  <si>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</si>
  <si>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</si>
  <si>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</si>
  <si>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</si>
  <si>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</si>
  <si>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</si>
  <si>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</si>
  <si>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</si>
  <si>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</si>
  <si>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</si>
  <si>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</si>
  <si>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</si>
  <si>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</si>
  <si>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</si>
  <si>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</si>
  <si>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</si>
  <si>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</si>
  <si>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</si>
  <si>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</si>
  <si>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</si>
  <si>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</si>
  <si>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</si>
  <si>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</si>
  <si>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</si>
  <si>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</si>
  <si>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</si>
  <si>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</si>
  <si>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</si>
  <si>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</si>
  <si>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</si>
  <si>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</si>
  <si>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</si>
  <si>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</si>
  <si>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</si>
  <si>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</si>
  <si>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</si>
  <si>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</si>
  <si>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</si>
  <si>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</si>
  <si>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</si>
  <si>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</si>
  <si>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</si>
  <si>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</si>
  <si>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</si>
  <si>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</si>
  <si>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</si>
  <si>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</si>
  <si>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</si>
  <si>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</si>
  <si>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</si>
  <si>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</si>
  <si>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</si>
  <si>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</si>
  <si>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</si>
  <si>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</si>
  <si>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</si>
  <si>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</si>
  <si>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</si>
  <si>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</si>
  <si>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</si>
  <si>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</si>
  <si>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</si>
  <si>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</si>
  <si>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</si>
  <si>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</si>
  <si>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</si>
  <si>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</si>
  <si>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</si>
  <si>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</si>
  <si>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</si>
  <si>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</si>
  <si>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</si>
  <si>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</si>
  <si>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</si>
  <si>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</si>
  <si>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</si>
  <si>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</si>
  <si>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</si>
  <si>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</si>
  <si>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</si>
  <si>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</si>
  <si>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</si>
  <si>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</si>
  <si>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</si>
  <si>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</si>
  <si>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</si>
  <si>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</si>
  <si>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</si>
  <si>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</si>
  <si>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</si>
  <si>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</si>
  <si>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</si>
  <si>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</si>
  <si>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</si>
  <si>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</si>
  <si>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</si>
  <si>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</si>
  <si>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</si>
  <si>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</si>
  <si>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</si>
  <si>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</si>
  <si>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</si>
  <si>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</si>
  <si>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</si>
  <si>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</si>
  <si>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</si>
  <si>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</si>
  <si>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</si>
  <si>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</si>
  <si>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</si>
  <si>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</si>
  <si>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</si>
  <si>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</si>
  <si>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</si>
  <si>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</si>
  <si>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</si>
  <si>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</si>
  <si>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</si>
  <si>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</si>
  <si>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</si>
  <si>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</si>
  <si>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</si>
  <si>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</si>
  <si>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</si>
  <si>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</si>
  <si>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</si>
  <si>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</si>
  <si>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</si>
  <si>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</si>
  <si>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</si>
  <si>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</si>
  <si>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</si>
  <si>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</si>
  <si>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</si>
  <si>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</si>
  <si>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</si>
  <si>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</si>
  <si>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</si>
  <si>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</si>
  <si>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</si>
  <si>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</si>
  <si>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</si>
  <si>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</si>
  <si>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</si>
  <si>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</si>
  <si>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</si>
  <si>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</si>
  <si>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</si>
  <si>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</si>
  <si>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</si>
  <si>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</si>
  <si>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</si>
  <si>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</si>
  <si>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</si>
  <si>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</si>
  <si>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</si>
  <si>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</si>
  <si>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</si>
  <si>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</si>
  <si>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</si>
  <si>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</si>
  <si>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</si>
  <si>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</si>
  <si>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</si>
  <si>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</si>
  <si>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</si>
  <si>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</si>
  <si>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</si>
  <si>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</si>
  <si>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</si>
  <si>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</si>
  <si>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</si>
  <si>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</si>
  <si>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</si>
  <si>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</si>
  <si>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</si>
  <si>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</si>
  <si>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</si>
  <si>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</si>
  <si>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</si>
  <si>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</si>
  <si>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</si>
  <si>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</si>
  <si>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</si>
  <si>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</si>
  <si>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</si>
  <si>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</si>
  <si>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</si>
  <si>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</si>
  <si>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</si>
  <si>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</si>
  <si>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</si>
  <si>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</si>
  <si>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</si>
  <si>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</si>
  <si>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</si>
  <si>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</si>
  <si>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</si>
  <si>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</si>
  <si>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</si>
  <si>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</si>
  <si>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</si>
  <si>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</si>
  <si>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</si>
  <si>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</si>
  <si>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</si>
  <si>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</si>
  <si>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</si>
  <si>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</si>
  <si>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</si>
  <si>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</si>
  <si>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</si>
  <si>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</si>
  <si>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</si>
  <si>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</si>
  <si>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</si>
  <si>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</si>
  <si>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</si>
  <si>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</si>
  <si>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</si>
  <si>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</si>
  <si>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</si>
  <si>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</si>
  <si>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</si>
  <si>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</si>
  <si>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</si>
  <si>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</si>
  <si>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</si>
  <si>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</si>
  <si>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</si>
  <si>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</si>
  <si>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</si>
  <si>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</si>
  <si>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</si>
  <si>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</si>
  <si>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</si>
  <si>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</si>
  <si>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</si>
  <si>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</si>
  <si>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</si>
  <si>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</si>
  <si>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</si>
  <si>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</si>
  <si>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</si>
  <si>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</si>
  <si>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</si>
  <si>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</si>
  <si>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</si>
  <si>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</si>
  <si>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</si>
  <si>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</si>
  <si>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</si>
  <si>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</si>
  <si>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</si>
  <si>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</si>
  <si>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</si>
  <si>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</si>
  <si>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</si>
  <si>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</si>
  <si>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</si>
  <si>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</si>
  <si>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</si>
  <si>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</si>
  <si>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</si>
  <si>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</si>
  <si>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</si>
  <si>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</si>
  <si>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</si>
  <si>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</si>
  <si>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</si>
  <si>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</si>
  <si>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</si>
  <si>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</si>
  <si>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</si>
  <si>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</si>
  <si>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</si>
  <si>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</si>
  <si>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</si>
  <si>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</si>
  <si>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</si>
  <si>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</si>
  <si>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</si>
  <si>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</si>
  <si>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</si>
  <si>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</si>
  <si>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</si>
  <si>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</si>
  <si>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</si>
  <si>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</si>
  <si>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</si>
  <si>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</si>
  <si>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</si>
  <si>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</si>
  <si>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</si>
  <si>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</si>
  <si>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</si>
  <si>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</si>
  <si>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</si>
  <si>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</si>
  <si>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</si>
  <si>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</si>
  <si>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</si>
  <si>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</si>
  <si>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</si>
  <si>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</si>
  <si>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</si>
  <si>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</si>
  <si>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</si>
  <si>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</si>
  <si>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</si>
  <si>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</si>
  <si>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</si>
  <si>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</si>
  <si>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</si>
  <si>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</si>
  <si>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</si>
  <si>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</si>
  <si>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</si>
  <si>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</si>
  <si>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</si>
  <si>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</si>
  <si>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</si>
  <si>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</si>
  <si>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</si>
  <si>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</si>
  <si>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</si>
  <si>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</si>
  <si>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</si>
  <si>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</si>
  <si>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</si>
  <si>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</si>
  <si>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</si>
  <si>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</si>
  <si>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</si>
  <si>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</si>
  <si>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</si>
  <si>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</si>
  <si>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</si>
  <si>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</si>
  <si>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</si>
  <si>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</si>
  <si>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</si>
  <si>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</si>
  <si>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</si>
  <si>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</si>
  <si>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</si>
  <si>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</si>
  <si>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</si>
  <si>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</si>
  <si>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</si>
  <si>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</si>
  <si>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</si>
  <si>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</si>
  <si>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</si>
  <si>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</si>
  <si>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</si>
  <si>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</si>
  <si>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</si>
  <si>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</si>
  <si>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</si>
  <si>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</si>
  <si>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</si>
  <si>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</si>
  <si>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</si>
  <si>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</si>
  <si>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</si>
  <si>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</si>
  <si>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</si>
  <si>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</si>
  <si>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</si>
  <si>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</si>
  <si>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</si>
  <si>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</si>
  <si>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</si>
  <si>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</si>
  <si>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</si>
  <si>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</si>
  <si>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</si>
  <si>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</si>
  <si>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</si>
  <si>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</si>
  <si>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</si>
  <si>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</si>
  <si>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</si>
  <si>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</si>
  <si>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</si>
  <si>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</si>
  <si>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</si>
  <si>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</si>
  <si>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</si>
  <si>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</si>
  <si>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</si>
  <si>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</si>
  <si>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</si>
  <si>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</si>
  <si>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</si>
  <si>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</si>
  <si>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</si>
  <si>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</si>
  <si>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</si>
  <si>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</si>
  <si>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</si>
  <si>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</si>
  <si>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</si>
  <si>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</si>
  <si>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</si>
  <si>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</si>
  <si>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</si>
  <si>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</si>
  <si>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</si>
  <si>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</si>
  <si>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</si>
  <si>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</si>
  <si>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</si>
  <si>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</si>
  <si>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</si>
  <si>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</si>
  <si>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</si>
  <si>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</si>
  <si>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</si>
  <si>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</si>
  <si>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</si>
  <si>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</si>
  <si>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</si>
  <si>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</si>
  <si>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</si>
  <si>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</si>
  <si>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</si>
  <si>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</si>
  <si>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</si>
  <si>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</si>
  <si>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</si>
  <si>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</si>
  <si>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</si>
  <si>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</si>
  <si>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</si>
  <si>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</si>
  <si>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</si>
  <si>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</si>
  <si>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</si>
  <si>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</si>
  <si>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</si>
  <si>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</si>
  <si>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</si>
  <si>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</si>
  <si>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</si>
  <si>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</si>
  <si>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</si>
  <si>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</si>
  <si>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</si>
  <si>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</si>
  <si>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</si>
  <si>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</si>
  <si>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</si>
  <si>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</si>
  <si>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</si>
  <si>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</si>
  <si>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</si>
  <si>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</si>
  <si>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</si>
  <si>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</si>
  <si>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</si>
  <si>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</si>
  <si>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</si>
  <si>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</si>
  <si>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</si>
  <si>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</si>
  <si>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</si>
  <si>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</si>
  <si>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</si>
  <si>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</si>
  <si>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</si>
  <si>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</si>
  <si>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</si>
  <si>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</si>
  <si>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</si>
  <si>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</si>
  <si>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</si>
  <si>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</si>
  <si>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</si>
  <si>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</si>
  <si>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</si>
  <si>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</si>
  <si>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</si>
  <si>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</si>
  <si>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</si>
  <si>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</si>
  <si>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</si>
  <si>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</si>
  <si>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</si>
  <si>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</si>
  <si>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</si>
  <si>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</si>
  <si>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</si>
  <si>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</si>
  <si>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</si>
  <si>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</si>
  <si>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</si>
  <si>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</si>
  <si>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</si>
  <si>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</si>
  <si>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</si>
  <si>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</si>
  <si>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</si>
  <si>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</si>
  <si>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</si>
  <si>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</si>
  <si>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</si>
  <si>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</si>
  <si>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</si>
  <si>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</si>
  <si>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</si>
  <si>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</si>
  <si>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</si>
  <si>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</si>
  <si>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</si>
  <si>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</si>
  <si>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</si>
  <si>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</si>
  <si>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</si>
  <si>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</si>
  <si>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</si>
  <si>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</si>
  <si>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</si>
  <si>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</si>
  <si>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</si>
  <si>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</si>
  <si>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</si>
  <si>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</si>
  <si>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</si>
  <si>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</si>
  <si>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</si>
  <si>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</si>
  <si>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</si>
  <si>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</si>
  <si>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</si>
  <si>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</si>
  <si>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</si>
  <si>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</si>
  <si>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</si>
  <si>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</si>
  <si>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</si>
  <si>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</si>
  <si>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</si>
  <si>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</si>
  <si>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</si>
  <si>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</si>
  <si>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</si>
  <si>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</si>
  <si>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</si>
  <si>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</si>
  <si>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</si>
  <si>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</si>
  <si>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</si>
  <si>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</si>
  <si>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</si>
  <si>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</si>
  <si>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</si>
  <si>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</si>
  <si>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</si>
  <si>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</si>
  <si>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</si>
  <si>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</si>
  <si>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</si>
  <si>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</si>
  <si>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</si>
  <si>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</si>
  <si>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</si>
  <si>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</si>
  <si>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</si>
  <si>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</si>
  <si>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</si>
  <si>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</si>
  <si>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</si>
  <si>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</si>
  <si>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</si>
  <si>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</si>
  <si>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</si>
  <si>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</si>
  <si>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</si>
  <si>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</si>
  <si>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</si>
  <si>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</si>
  <si>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</si>
  <si>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</si>
  <si>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</si>
  <si>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</si>
  <si>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</si>
  <si>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</si>
  <si>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</si>
  <si>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</si>
  <si>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</si>
  <si>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</si>
  <si>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</si>
  <si>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</si>
  <si>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</si>
  <si>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</si>
  <si>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</si>
  <si>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</si>
  <si>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</si>
  <si>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</si>
  <si>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</si>
  <si>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</si>
  <si>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</si>
  <si>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</si>
  <si>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</si>
  <si>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</si>
  <si>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</si>
  <si>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</si>
  <si>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</si>
  <si>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</si>
  <si>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</si>
  <si>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</si>
  <si>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</si>
  <si>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</si>
  <si>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</si>
  <si>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</si>
  <si>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</si>
  <si>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</si>
  <si>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</si>
  <si>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</si>
  <si>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</si>
  <si>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</si>
  <si>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</si>
  <si>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</si>
  <si>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</si>
  <si>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</si>
  <si>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</si>
  <si>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</si>
  <si>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</si>
  <si>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</si>
  <si>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</si>
  <si>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</si>
  <si>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</si>
  <si>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</si>
  <si>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</si>
  <si>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</si>
  <si>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</si>
  <si>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</si>
  <si>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</si>
  <si>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</si>
  <si>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</si>
  <si>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</si>
  <si>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</si>
  <si>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</si>
  <si>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</si>
  <si>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</si>
  <si>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</si>
  <si>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</si>
  <si>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</si>
  <si>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</si>
  <si>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</si>
  <si>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</si>
  <si>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</si>
  <si>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</si>
  <si>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</si>
  <si>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</si>
  <si>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</si>
  <si>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</si>
  <si>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</si>
  <si>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</si>
  <si>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</si>
  <si>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</si>
  <si>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</si>
  <si>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</si>
  <si>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</si>
  <si>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</si>
  <si>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</si>
  <si>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</si>
  <si>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</si>
  <si>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</si>
  <si>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</si>
  <si>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</si>
  <si>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</si>
  <si>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</si>
  <si>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</si>
  <si>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</si>
  <si>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</si>
  <si>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</si>
  <si>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</si>
  <si>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</si>
  <si>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</si>
  <si>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</si>
  <si>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</si>
  <si>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</si>
  <si>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</si>
  <si>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</si>
  <si>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</si>
  <si>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</si>
  <si>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</si>
  <si>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</si>
  <si>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</si>
  <si>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</si>
  <si>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</si>
  <si>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</si>
  <si>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</si>
  <si>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</si>
  <si>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</si>
  <si>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</si>
  <si>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</si>
  <si>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</si>
  <si>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</si>
  <si>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</si>
  <si>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</si>
  <si>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</si>
  <si>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</si>
  <si>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</si>
  <si>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</si>
  <si>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</si>
  <si>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</si>
  <si>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</si>
  <si>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</si>
  <si>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</si>
  <si>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</si>
  <si>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</si>
  <si>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</si>
  <si>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</si>
  <si>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</si>
  <si>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</si>
  <si>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</si>
  <si>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</si>
  <si>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</si>
  <si>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</si>
  <si>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</si>
  <si>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</si>
  <si>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</si>
  <si>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</si>
  <si>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</si>
  <si>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</si>
  <si>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</si>
  <si>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</si>
  <si>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</si>
  <si>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</si>
  <si>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</si>
  <si>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</si>
  <si>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</si>
  <si>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</si>
  <si>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</si>
  <si>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</si>
  <si>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</si>
  <si>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</si>
  <si>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</si>
  <si>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</si>
  <si>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</si>
  <si>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</si>
  <si>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</si>
  <si>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</si>
  <si>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</si>
  <si>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</si>
  <si>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</si>
  <si>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</si>
  <si>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</si>
  <si>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</si>
  <si>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</si>
  <si>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</si>
  <si>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</si>
  <si>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</si>
  <si>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</si>
  <si>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</si>
  <si>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</si>
  <si>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</si>
  <si>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</si>
  <si>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</si>
  <si>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</si>
  <si>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</si>
  <si>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</si>
  <si>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</si>
  <si>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</si>
  <si>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</si>
  <si>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</si>
  <si>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</si>
  <si>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</si>
  <si>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</si>
  <si>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</si>
  <si>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</si>
  <si>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</si>
  <si>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</si>
  <si>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</si>
  <si>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</si>
  <si>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</si>
  <si>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</si>
  <si>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</si>
  <si>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</si>
  <si>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</si>
  <si>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</si>
  <si>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</si>
  <si>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</si>
  <si>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</si>
  <si>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</si>
  <si>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</si>
  <si>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</si>
  <si>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</si>
  <si>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</si>
  <si>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</si>
  <si>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</si>
  <si>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</si>
  <si>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</si>
  <si>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</si>
  <si>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</si>
  <si>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</si>
  <si>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</si>
  <si>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</si>
  <si>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</si>
  <si>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</si>
  <si>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</si>
  <si>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</si>
  <si>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</si>
  <si>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</si>
  <si>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</si>
  <si>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</si>
  <si>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</si>
  <si>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</si>
  <si>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</si>
  <si>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</si>
  <si>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</si>
  <si>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</si>
  <si>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</si>
  <si>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</si>
  <si>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</si>
  <si>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</si>
  <si>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</si>
  <si>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</si>
  <si>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</si>
  <si>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</si>
  <si>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</si>
  <si>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</si>
  <si>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</si>
  <si>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</si>
  <si>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</si>
  <si>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</si>
  <si>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</si>
  <si>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</si>
  <si>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</si>
  <si>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</si>
  <si>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</si>
  <si>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</si>
  <si>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</si>
  <si>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</si>
  <si>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</si>
  <si>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</si>
  <si>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</si>
  <si>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</si>
  <si>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</si>
  <si>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</si>
  <si>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</si>
  <si>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</si>
  <si>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</si>
  <si>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</si>
  <si>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</si>
  <si>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</si>
  <si>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</si>
  <si>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</si>
  <si>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</si>
  <si>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</si>
  <si>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</si>
  <si>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</si>
  <si>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</si>
  <si>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</si>
  <si>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</si>
  <si>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</si>
  <si>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</si>
  <si>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</si>
  <si>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</si>
  <si>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</si>
  <si>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</si>
  <si>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</si>
  <si>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</si>
  <si>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</si>
  <si>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</si>
  <si>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</si>
  <si>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</si>
  <si>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</si>
  <si>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</si>
  <si>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</si>
  <si>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</si>
  <si>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</si>
  <si>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</si>
  <si>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</si>
  <si>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</si>
  <si>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</si>
  <si>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</si>
  <si>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</si>
  <si>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</si>
  <si>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</si>
  <si>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</si>
  <si>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</si>
  <si>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</si>
  <si>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</si>
  <si>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</si>
  <si>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</si>
  <si>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</si>
  <si>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</si>
  <si>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</si>
  <si>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</si>
  <si>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</si>
  <si>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</si>
  <si>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</si>
  <si>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</si>
  <si>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</si>
  <si>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</si>
  <si>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</si>
  <si>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</si>
  <si>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</si>
  <si>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</si>
  <si>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</si>
  <si>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</si>
  <si>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</si>
  <si>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</si>
  <si>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</si>
  <si>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</si>
  <si>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</si>
  <si>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</si>
  <si>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</si>
  <si>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</si>
  <si>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</si>
  <si>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</si>
  <si>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</si>
  <si>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</si>
  <si>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</si>
  <si>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</si>
  <si>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</si>
  <si>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</si>
  <si>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</si>
  <si>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</si>
  <si>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</si>
  <si>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</si>
  <si>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</si>
  <si>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</si>
  <si>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</si>
  <si>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</si>
  <si>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</si>
  <si>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</si>
  <si>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</si>
  <si>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</si>
  <si>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</si>
  <si>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</si>
  <si>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</si>
  <si>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</si>
  <si>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</si>
  <si>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</si>
  <si>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</si>
  <si>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</si>
  <si>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</si>
  <si>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</si>
  <si>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</si>
  <si>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</si>
  <si>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</si>
  <si>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</si>
  <si>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</si>
  <si>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</si>
  <si>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</si>
  <si>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</si>
  <si>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</si>
  <si>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</si>
  <si>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</si>
  <si>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</si>
  <si>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</si>
  <si>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</si>
  <si>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</si>
  <si>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</si>
  <si>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</si>
  <si>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</si>
  <si>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</si>
  <si>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</si>
  <si>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</si>
  <si>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</si>
  <si>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</si>
  <si>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</si>
  <si>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</si>
  <si>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</si>
  <si>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</si>
  <si>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</si>
  <si>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</si>
  <si>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</si>
  <si>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</si>
  <si>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</si>
  <si>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</si>
  <si>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</si>
  <si>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</si>
  <si>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</si>
  <si>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</si>
  <si>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</si>
  <si>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</si>
  <si>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</si>
  <si>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</si>
  <si>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</si>
  <si>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</si>
  <si>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</si>
  <si>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</si>
  <si>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</si>
  <si>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</si>
  <si>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</si>
  <si>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</si>
  <si>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</si>
  <si>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</si>
  <si>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</si>
  <si>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</si>
  <si>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</si>
  <si>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</si>
  <si>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</si>
  <si>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</si>
  <si>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</si>
  <si>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</si>
  <si>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</si>
  <si>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</si>
  <si>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</si>
  <si>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</si>
  <si>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</si>
  <si>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</si>
  <si>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</si>
  <si>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</si>
  <si>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</si>
  <si>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</si>
  <si>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</si>
  <si>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</si>
  <si>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</si>
  <si>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</si>
  <si>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</si>
  <si>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</si>
  <si>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</si>
  <si>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</si>
  <si>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</si>
  <si>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</si>
  <si>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</si>
  <si>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</si>
  <si>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</si>
  <si>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</si>
  <si>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</si>
  <si>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</si>
  <si>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</si>
  <si>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</si>
  <si>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</si>
  <si>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</si>
  <si>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</si>
  <si>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</si>
  <si>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</si>
  <si>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</si>
  <si>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</si>
  <si>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</si>
  <si>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</si>
  <si>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</si>
  <si>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</si>
  <si>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</si>
  <si>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</si>
  <si>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</si>
  <si>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</si>
  <si>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</si>
  <si>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</si>
  <si>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</si>
  <si>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</si>
  <si>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</si>
  <si>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</si>
  <si>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</si>
  <si>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</si>
  <si>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</si>
  <si>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</si>
  <si>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</si>
  <si>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</si>
  <si>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</si>
  <si>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</si>
  <si>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</si>
  <si>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</si>
  <si>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</si>
  <si>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</si>
  <si>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</si>
  <si>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</si>
  <si>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</si>
  <si>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</si>
  <si>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</si>
  <si>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</si>
  <si>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</si>
  <si>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</si>
  <si>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</si>
  <si>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</si>
  <si>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</si>
  <si>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</si>
  <si>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</si>
  <si>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</si>
  <si>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</si>
  <si>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</si>
  <si>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</si>
  <si>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</si>
  <si>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</si>
  <si>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</si>
  <si>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</si>
  <si>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</si>
  <si>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</si>
  <si>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</si>
  <si>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</si>
  <si>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</si>
  <si>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</si>
  <si>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</si>
  <si>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</si>
  <si>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</si>
  <si>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</si>
  <si>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</si>
  <si>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</si>
  <si>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</si>
  <si>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</si>
  <si>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</si>
  <si>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</si>
  <si>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</si>
  <si>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</si>
  <si>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</si>
  <si>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</si>
  <si>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</si>
  <si>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</si>
  <si>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</si>
  <si>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</si>
  <si>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</si>
  <si>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</si>
  <si>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</si>
  <si>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</si>
  <si>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</si>
  <si>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</si>
  <si>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</si>
  <si>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</si>
  <si>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</si>
  <si>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</si>
  <si>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</si>
  <si>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</si>
  <si>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</si>
  <si>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</si>
  <si>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</si>
  <si>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</si>
  <si>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</si>
  <si>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</si>
  <si>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</si>
  <si>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</si>
  <si>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</si>
  <si>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</si>
  <si>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</si>
  <si>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</si>
  <si>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</si>
  <si>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</si>
  <si>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</si>
  <si>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</si>
  <si>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</si>
  <si>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</si>
  <si>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</si>
  <si>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</si>
  <si>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</si>
  <si>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</si>
  <si>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</si>
  <si>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</si>
  <si>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</si>
  <si>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</si>
  <si>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</si>
  <si>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</si>
  <si>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</si>
  <si>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</si>
  <si>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</si>
  <si>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</si>
  <si>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</si>
  <si>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</si>
  <si>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</si>
  <si>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</si>
  <si>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</si>
  <si>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</si>
  <si>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</si>
  <si>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</si>
  <si>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</si>
  <si>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</si>
  <si>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</si>
  <si>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</si>
  <si>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</si>
  <si>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</si>
  <si>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</si>
  <si>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</si>
  <si>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</si>
  <si>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</si>
  <si>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</si>
  <si>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</si>
  <si>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</si>
  <si>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</si>
  <si>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</si>
  <si>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</si>
  <si>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</si>
  <si>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</si>
  <si>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</si>
  <si>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</si>
  <si>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</si>
  <si>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</si>
  <si>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</si>
  <si>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</si>
  <si>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</si>
  <si>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</si>
  <si>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</si>
  <si>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</si>
  <si>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</si>
  <si>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</si>
  <si>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</si>
  <si>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</si>
  <si>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</si>
  <si>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</si>
  <si>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</si>
  <si>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</si>
  <si>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</si>
  <si>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</si>
  <si>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</si>
  <si>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</si>
  <si>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</si>
  <si>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</si>
  <si>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</si>
  <si>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</si>
  <si>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</si>
  <si>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</si>
  <si>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</si>
  <si>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</si>
  <si>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</si>
  <si>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</si>
  <si>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</si>
  <si>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</si>
  <si>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</si>
  <si>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</si>
  <si>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</si>
  <si>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</si>
  <si>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</si>
  <si>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</si>
  <si>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</si>
  <si>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</si>
  <si>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</si>
  <si>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</si>
  <si>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</si>
  <si>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</si>
  <si>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</si>
  <si>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</si>
  <si>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</si>
  <si>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</si>
  <si>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</si>
  <si>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</si>
  <si>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</si>
  <si>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</si>
  <si>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</si>
  <si>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</si>
  <si>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</si>
  <si>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</si>
  <si>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</si>
  <si>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</si>
  <si>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</si>
  <si>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</si>
  <si>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</si>
  <si>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</si>
  <si>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</si>
  <si>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</si>
  <si>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</si>
  <si>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</si>
  <si>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</si>
  <si>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</si>
  <si>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</si>
  <si>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</si>
  <si>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</si>
  <si>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</si>
  <si>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</si>
  <si>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</si>
  <si>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</si>
  <si>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</si>
  <si>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</si>
  <si>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</si>
  <si>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</si>
  <si>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</si>
  <si>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</si>
  <si>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</si>
  <si>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</si>
  <si>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</si>
  <si>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</si>
  <si>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</si>
  <si>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</si>
  <si>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</si>
  <si>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</si>
  <si>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</si>
  <si>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</si>
  <si>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</si>
  <si>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</si>
  <si>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</si>
  <si>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</si>
  <si>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</si>
  <si>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</si>
  <si>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</si>
  <si>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</si>
  <si>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</si>
  <si>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</si>
  <si>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</si>
  <si>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</si>
  <si>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</si>
  <si>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</si>
  <si>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</si>
  <si>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</si>
  <si>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</si>
  <si>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</si>
  <si>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</si>
  <si>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</si>
  <si>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</si>
  <si>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</si>
  <si>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</si>
  <si>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</si>
  <si>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</si>
  <si>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</si>
  <si>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</si>
  <si>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</si>
  <si>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</si>
  <si>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</si>
  <si>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</si>
  <si>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</si>
  <si>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</si>
  <si>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</si>
  <si>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</si>
  <si>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</si>
  <si>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</si>
  <si>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</si>
  <si>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</si>
  <si>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</si>
  <si>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</si>
  <si>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</si>
  <si>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</si>
  <si>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</si>
  <si>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</si>
  <si>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</si>
  <si>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</si>
  <si>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</si>
  <si>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</si>
  <si>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</si>
  <si>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</si>
  <si>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</si>
  <si>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</si>
  <si>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</si>
  <si>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</si>
  <si>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</si>
  <si>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</si>
  <si>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</si>
  <si>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</si>
  <si>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</si>
  <si>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</si>
  <si>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</si>
  <si>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</si>
  <si>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</si>
  <si>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</si>
  <si>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</si>
  <si>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</si>
  <si>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</si>
  <si>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</si>
  <si>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</si>
  <si>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</si>
  <si>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</si>
  <si>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</si>
  <si>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</si>
  <si>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</si>
  <si>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</si>
  <si>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</si>
  <si>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</si>
  <si>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</si>
  <si>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</si>
  <si>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</si>
  <si>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</si>
  <si>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</si>
  <si>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</si>
  <si>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</si>
  <si>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</si>
  <si>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</si>
  <si>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</si>
  <si>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</si>
  <si>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</si>
  <si>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</si>
  <si>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</si>
  <si>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</si>
  <si>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</si>
  <si>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</si>
  <si>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</si>
  <si>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</si>
  <si>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</si>
  <si>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</si>
  <si>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</si>
  <si>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</si>
  <si>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</si>
  <si>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</si>
  <si>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</si>
  <si>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</si>
  <si>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</si>
  <si>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</si>
  <si>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</si>
  <si>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</si>
  <si>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</si>
  <si>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</si>
  <si>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</si>
  <si>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</si>
  <si>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</si>
  <si>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</si>
  <si>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</si>
  <si>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</si>
  <si>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</si>
  <si>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</si>
  <si>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</si>
  <si>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</si>
  <si>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</si>
  <si>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</si>
  <si>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</si>
  <si>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</si>
  <si>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</si>
  <si>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</si>
  <si>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</si>
  <si>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</si>
  <si>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</si>
  <si>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</si>
  <si>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</si>
  <si>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</si>
  <si>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</si>
  <si>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</si>
  <si>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</si>
  <si>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</si>
  <si>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</si>
  <si>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</si>
  <si>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</si>
  <si>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</si>
  <si>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</si>
  <si>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</si>
  <si>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</si>
  <si>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</si>
  <si>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</si>
  <si>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</si>
  <si>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</si>
  <si>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</si>
  <si>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</si>
  <si>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</si>
  <si>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</si>
  <si>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</si>
  <si>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</si>
  <si>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</si>
  <si>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</si>
  <si>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</si>
  <si>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</si>
  <si>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</si>
  <si>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</si>
  <si>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</si>
  <si>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</si>
  <si>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</si>
  <si>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</si>
  <si>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</si>
  <si>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</si>
  <si>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</si>
  <si>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</si>
  <si>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</si>
  <si>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</si>
  <si>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</si>
  <si>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</si>
  <si>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</si>
  <si>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</si>
  <si>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</si>
  <si>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</si>
  <si>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</si>
  <si>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</si>
  <si>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</si>
  <si>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</si>
  <si>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</si>
  <si>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</si>
  <si>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</si>
  <si>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</si>
  <si>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</si>
  <si>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</si>
  <si>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</si>
  <si>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</si>
  <si>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</si>
  <si>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</si>
  <si>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</si>
  <si>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</si>
  <si>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</si>
  <si>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</si>
  <si>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</si>
  <si>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</si>
  <si>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</si>
  <si>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</si>
  <si>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</si>
  <si>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</si>
  <si>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</si>
  <si>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</si>
  <si>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</si>
  <si>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</si>
  <si>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</si>
  <si>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</si>
  <si>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</si>
  <si>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</si>
  <si>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</si>
  <si>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</si>
  <si>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</si>
  <si>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</si>
  <si>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</si>
  <si>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</si>
  <si>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</si>
  <si>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</si>
  <si>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</si>
  <si>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</si>
  <si>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</si>
  <si>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</si>
  <si>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</si>
  <si>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</si>
  <si>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</si>
  <si>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</si>
  <si>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</si>
  <si>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</si>
  <si>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</si>
  <si>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</si>
  <si>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</si>
  <si>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</si>
  <si>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</si>
  <si>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</si>
  <si>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</si>
  <si>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</si>
  <si>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</si>
  <si>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</si>
  <si>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</si>
  <si>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</si>
  <si>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</si>
  <si>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</si>
  <si>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</si>
  <si>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</si>
  <si>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</si>
  <si>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</si>
  <si>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</si>
  <si>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</si>
  <si>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</si>
  <si>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</si>
  <si>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</si>
  <si>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</si>
  <si>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</si>
  <si>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</si>
  <si>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</si>
  <si>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</si>
  <si>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</si>
  <si>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</si>
  <si>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</si>
  <si>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</si>
  <si>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</si>
  <si>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</si>
  <si>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</si>
  <si>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</si>
  <si>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</si>
  <si>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</si>
  <si>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</si>
  <si>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</si>
  <si>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</si>
  <si>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</si>
  <si>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</si>
  <si>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</si>
  <si>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</si>
  <si>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</si>
  <si>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</si>
  <si>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</si>
  <si>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</si>
  <si>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</si>
  <si>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</si>
  <si>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</si>
  <si>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</si>
  <si>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</si>
  <si>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</si>
  <si>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</si>
  <si>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</si>
  <si>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</si>
  <si>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</si>
  <si>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</si>
  <si>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</si>
  <si>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</si>
  <si>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</si>
  <si>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</si>
  <si>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</si>
  <si>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</si>
  <si>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</si>
  <si>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</si>
  <si>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</si>
  <si>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</si>
  <si>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</si>
  <si>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</si>
  <si>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</si>
  <si>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</si>
  <si>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</si>
  <si>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</si>
  <si>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</si>
  <si>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</si>
  <si>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</si>
  <si>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</si>
  <si>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</si>
  <si>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</si>
  <si>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</si>
  <si>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</si>
  <si>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</si>
  <si>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</si>
  <si>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</si>
  <si>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</si>
  <si>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</si>
  <si>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</si>
  <si>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</si>
  <si>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</si>
  <si>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</si>
  <si>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</si>
  <si>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</si>
  <si>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</si>
  <si>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</si>
  <si>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</si>
  <si>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</si>
  <si>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</si>
  <si>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</si>
  <si>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</si>
  <si>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</si>
  <si>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</si>
  <si>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</si>
  <si>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</si>
  <si>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</si>
  <si>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</si>
  <si>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</si>
  <si>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</si>
  <si>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</si>
  <si>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</si>
  <si>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</si>
  <si>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</si>
  <si>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</si>
  <si>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</si>
  <si>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</si>
  <si>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</si>
  <si>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</si>
  <si>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</si>
  <si>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</si>
  <si>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</si>
  <si>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</si>
  <si>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</si>
  <si>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</si>
  <si>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</si>
  <si>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</si>
  <si>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</si>
  <si>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</si>
  <si>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</si>
  <si>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</si>
  <si>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</si>
  <si>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</si>
  <si>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</si>
  <si>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</si>
  <si>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</si>
  <si>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</si>
  <si>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</si>
  <si>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</si>
  <si>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</si>
  <si>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</si>
  <si>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</si>
  <si>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</si>
  <si>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</si>
  <si>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</si>
  <si>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</si>
  <si>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</si>
  <si>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</si>
  <si>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</si>
  <si>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</si>
  <si>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</si>
  <si>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</si>
  <si>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</si>
  <si>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</si>
  <si>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</si>
  <si>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</si>
  <si>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</si>
  <si>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</si>
  <si>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</si>
  <si>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</si>
  <si>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</si>
  <si>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</si>
  <si>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</si>
  <si>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</si>
  <si>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</si>
  <si>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</si>
  <si>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</si>
  <si>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</si>
  <si>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</si>
  <si>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</si>
  <si>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</si>
  <si>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</si>
  <si>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</si>
  <si>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</si>
  <si>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</si>
  <si>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</si>
  <si>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</si>
  <si>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</si>
  <si>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</si>
  <si>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</si>
  <si>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</si>
  <si>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</si>
  <si>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</si>
  <si>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</si>
  <si>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</si>
  <si>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</si>
  <si>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</si>
  <si>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</si>
  <si>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</si>
  <si>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</si>
  <si>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</si>
  <si>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</si>
  <si>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</si>
  <si>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</si>
  <si>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</si>
  <si>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</si>
  <si>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</si>
  <si>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</si>
  <si>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</si>
  <si>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</si>
  <si>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</si>
  <si>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</si>
  <si>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</si>
  <si>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</si>
  <si>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</si>
  <si>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</si>
  <si>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</si>
  <si>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</si>
  <si>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</si>
  <si>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</si>
  <si>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</si>
  <si>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</si>
  <si>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</si>
  <si>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</si>
  <si>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</si>
  <si>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</si>
  <si>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</si>
  <si>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</si>
  <si>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</si>
  <si>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</si>
  <si>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</si>
  <si>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</si>
  <si>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</si>
  <si>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</si>
  <si>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</si>
  <si>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</si>
  <si>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</si>
  <si>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</si>
  <si>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</si>
  <si>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</si>
  <si>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</si>
  <si>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</si>
  <si>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</si>
  <si>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</si>
  <si>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</si>
  <si>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</si>
  <si>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</si>
  <si>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</si>
  <si>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</si>
  <si>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</si>
  <si>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</si>
  <si>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</si>
  <si>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</si>
  <si>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</si>
  <si>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</si>
  <si>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</si>
  <si>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</si>
  <si>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</si>
  <si>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</si>
  <si>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</si>
  <si>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</si>
  <si>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</si>
  <si>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</si>
  <si>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</si>
  <si>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</si>
  <si>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</si>
  <si>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</si>
  <si>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</si>
  <si>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</si>
  <si>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</si>
  <si>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</si>
  <si>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</si>
  <si>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</si>
  <si>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</si>
  <si>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</si>
  <si>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</si>
  <si>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</si>
  <si>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</si>
  <si>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</si>
  <si>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</si>
  <si>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</si>
  <si>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</si>
  <si>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</si>
  <si>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</si>
  <si>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</si>
  <si>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</si>
  <si>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</si>
  <si>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</si>
  <si>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</si>
  <si>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</si>
  <si>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</si>
  <si>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</si>
  <si>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</si>
  <si>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</si>
  <si>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</si>
  <si>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</si>
  <si>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</si>
  <si>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</si>
  <si>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</si>
  <si>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</si>
  <si>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</si>
  <si>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</si>
  <si>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</si>
  <si>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</si>
  <si>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</si>
  <si>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</si>
  <si>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</si>
  <si>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</si>
  <si>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</si>
  <si>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</si>
  <si>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</si>
  <si>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</si>
  <si>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</si>
  <si>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</si>
  <si>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</si>
  <si>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</si>
  <si>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</si>
  <si>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</si>
  <si>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</si>
  <si>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</si>
  <si>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</si>
  <si>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</si>
  <si>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</si>
  <si>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</si>
  <si>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</si>
  <si>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</si>
  <si>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</si>
  <si>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</si>
  <si>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</si>
  <si>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</si>
  <si>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</si>
  <si>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</si>
  <si>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</si>
  <si>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</si>
  <si>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</si>
  <si>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</si>
  <si>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</si>
  <si>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</si>
  <si>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</si>
  <si>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</si>
  <si>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</si>
  <si>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</si>
  <si>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</si>
  <si>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</si>
  <si>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</si>
  <si>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</si>
  <si>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</si>
  <si>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</si>
  <si>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</si>
  <si>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</si>
  <si>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</si>
  <si>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</si>
  <si>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</si>
  <si>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</si>
  <si>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</si>
  <si>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</si>
  <si>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</si>
  <si>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</si>
  <si>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</si>
  <si>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</si>
  <si>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</si>
  <si>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</si>
  <si>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</si>
  <si>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</si>
  <si>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</si>
  <si>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</si>
  <si>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</si>
  <si>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</si>
  <si>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</si>
  <si>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</si>
  <si>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</si>
  <si>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</si>
  <si>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</si>
  <si>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</si>
  <si>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</si>
  <si>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</si>
  <si>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</si>
  <si>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</si>
  <si>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</si>
  <si>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</si>
  <si>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</si>
  <si>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</si>
  <si>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</si>
  <si>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</si>
  <si>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</si>
  <si>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</si>
  <si>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</si>
  <si>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</si>
  <si>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</si>
  <si>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</si>
  <si>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</si>
  <si>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</si>
  <si>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</si>
  <si>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</si>
  <si>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</si>
  <si>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</si>
  <si>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</si>
  <si>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</si>
  <si>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</si>
  <si>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</si>
  <si>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</si>
  <si>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</si>
  <si>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</si>
  <si>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</si>
  <si>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</si>
  <si>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</si>
  <si>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</si>
  <si>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</si>
  <si>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</si>
  <si>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</si>
  <si>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</si>
  <si>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</si>
  <si>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</si>
  <si>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</si>
  <si>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</si>
  <si>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</si>
  <si>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</si>
  <si>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</si>
  <si>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</si>
  <si>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</si>
  <si>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</si>
  <si>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</si>
  <si>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</si>
  <si>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</si>
  <si>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</si>
  <si>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</si>
  <si>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</si>
  <si>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</si>
  <si>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</si>
  <si>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</si>
  <si>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</si>
  <si>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</si>
  <si>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</si>
  <si>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</si>
  <si>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</si>
  <si>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</si>
  <si>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</si>
  <si>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</si>
  <si>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</si>
  <si>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</si>
  <si>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</si>
  <si>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</si>
  <si>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</si>
  <si>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</si>
  <si>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</si>
  <si>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</si>
  <si>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</si>
  <si>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</si>
  <si>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</si>
  <si>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</si>
  <si>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</si>
  <si>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</si>
  <si>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</si>
  <si>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</si>
  <si>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</si>
  <si>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</si>
  <si>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</si>
  <si>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</si>
  <si>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</si>
  <si>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</si>
  <si>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</si>
  <si>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</si>
  <si>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</si>
  <si>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</si>
  <si>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</si>
  <si>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</si>
  <si>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</si>
  <si>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</si>
  <si>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</si>
  <si>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</si>
  <si>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</si>
  <si>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</si>
  <si>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</si>
  <si>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</si>
  <si>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</si>
  <si>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</si>
  <si>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</si>
  <si>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</si>
  <si>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</si>
  <si>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</si>
  <si>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</si>
  <si>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</si>
  <si>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</si>
  <si>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</si>
  <si>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</si>
  <si>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</si>
  <si>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</si>
  <si>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</si>
  <si>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</si>
  <si>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</si>
  <si>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</si>
  <si>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</si>
  <si>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</si>
  <si>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</si>
  <si>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</si>
  <si>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</si>
  <si>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</si>
  <si>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</si>
  <si>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</si>
  <si>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</si>
  <si>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</si>
  <si>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</si>
  <si>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</si>
  <si>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</si>
  <si>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</si>
  <si>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</si>
  <si>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</si>
  <si>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</si>
  <si>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</si>
  <si>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</si>
  <si>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</si>
  <si>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</si>
  <si>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</si>
  <si>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</si>
  <si>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</si>
  <si>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</si>
  <si>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</si>
  <si>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</si>
  <si>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</si>
  <si>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</si>
  <si>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</si>
  <si>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</si>
  <si>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</si>
  <si>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</si>
  <si>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</si>
  <si>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</si>
  <si>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</si>
  <si>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</si>
  <si>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</si>
  <si>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</si>
  <si>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</si>
  <si>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</si>
  <si>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</si>
  <si>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</si>
  <si>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</si>
  <si>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</si>
  <si>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</si>
  <si>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</si>
  <si>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</si>
  <si>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</si>
  <si>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</si>
  <si>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</si>
  <si>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</si>
  <si>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</si>
  <si>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</si>
  <si>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</si>
  <si>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</si>
  <si>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</si>
  <si>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</si>
  <si>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</si>
  <si>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</si>
  <si>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</si>
  <si>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</si>
  <si>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</si>
  <si>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</si>
  <si>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</si>
  <si>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</si>
  <si>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</si>
  <si>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</si>
  <si>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</si>
  <si>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</si>
  <si>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</si>
  <si>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</si>
  <si>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</si>
  <si>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</si>
  <si>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</si>
  <si>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</si>
  <si>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</si>
  <si>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</si>
  <si>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</si>
  <si>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</si>
  <si>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</si>
  <si>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</si>
  <si>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</si>
  <si>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</si>
  <si>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</si>
  <si>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</si>
  <si>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</si>
  <si>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</si>
  <si>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</si>
  <si>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</si>
  <si>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</si>
  <si>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</si>
  <si>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</si>
  <si>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</si>
  <si>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</si>
  <si>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</si>
  <si>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</si>
  <si>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</si>
  <si>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</si>
  <si>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</si>
  <si>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</si>
  <si>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</si>
  <si>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</si>
  <si>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</si>
  <si>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</si>
  <si>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</si>
  <si>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</si>
  <si>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</si>
  <si>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</si>
  <si>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</si>
  <si>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</si>
  <si>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</si>
  <si>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</si>
  <si>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</si>
  <si>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</si>
  <si>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</si>
  <si>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</si>
  <si>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</si>
  <si>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</si>
  <si>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</si>
  <si>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</si>
  <si>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</si>
  <si>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</si>
  <si>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</si>
  <si>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</si>
  <si>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</si>
  <si>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</si>
  <si>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</si>
  <si>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</si>
  <si>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</si>
  <si>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</si>
  <si>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</si>
  <si>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</si>
  <si>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</si>
  <si>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</si>
  <si>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</si>
  <si>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</si>
  <si>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</si>
  <si>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</si>
  <si>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</si>
  <si>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</si>
  <si>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</si>
  <si>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</si>
  <si>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</si>
  <si>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</si>
  <si>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</si>
  <si>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</si>
  <si>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</si>
  <si>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</si>
  <si>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</si>
  <si>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</si>
  <si>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</si>
  <si>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</si>
  <si>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</si>
  <si>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</si>
  <si>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</si>
  <si>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</si>
  <si>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</si>
  <si>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</si>
  <si>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</si>
  <si>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</si>
  <si>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</si>
  <si>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</si>
  <si>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</si>
  <si>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</si>
  <si>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</si>
  <si>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</si>
  <si>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</si>
  <si>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</si>
  <si>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</si>
  <si>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</si>
  <si>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</si>
  <si>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</si>
  <si>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</si>
  <si>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</si>
  <si>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</si>
  <si>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</si>
  <si>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</si>
  <si>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</si>
  <si>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</si>
  <si>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</si>
  <si>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</si>
  <si>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</si>
  <si>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</si>
  <si>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</si>
  <si>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</si>
  <si>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</si>
  <si>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</si>
  <si>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</si>
  <si>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</si>
  <si>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</si>
  <si>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</si>
  <si>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</si>
  <si>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</si>
  <si>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</si>
  <si>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</si>
  <si>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</si>
  <si>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</si>
  <si>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</si>
  <si>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</si>
  <si>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</si>
  <si>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</si>
  <si>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</si>
  <si>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</si>
  <si>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</si>
  <si>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</si>
  <si>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</si>
  <si>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</si>
  <si>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</si>
  <si>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</si>
  <si>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</si>
  <si>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</si>
  <si>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</si>
  <si>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</si>
  <si>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</si>
  <si>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</si>
  <si>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</si>
  <si>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</si>
  <si>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</si>
  <si>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</si>
  <si>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</si>
  <si>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</si>
  <si>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</si>
  <si>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</si>
  <si>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</si>
  <si>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</si>
  <si>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</si>
  <si>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</si>
  <si>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</si>
  <si>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</si>
  <si>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</si>
  <si>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</si>
  <si>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</si>
  <si>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</si>
  <si>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</si>
  <si>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</si>
  <si>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</si>
  <si>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</si>
  <si>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</si>
  <si>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</si>
  <si>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</si>
  <si>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</si>
  <si>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</si>
  <si>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</si>
  <si>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</si>
  <si>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</si>
  <si>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</si>
  <si>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</si>
  <si>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</si>
  <si>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</si>
  <si>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</si>
  <si>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</si>
  <si>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</si>
  <si>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</si>
  <si>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</si>
  <si>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</si>
  <si>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</si>
  <si>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</si>
  <si>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</si>
  <si>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</si>
  <si>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</si>
  <si>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</si>
  <si>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</si>
  <si>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</si>
  <si>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</si>
  <si>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</si>
  <si>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</si>
  <si>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</si>
  <si>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</si>
  <si>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</si>
  <si>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</si>
  <si>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</si>
  <si>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</si>
  <si>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</si>
  <si>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</si>
  <si>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</si>
  <si>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</si>
  <si>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</si>
  <si>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</si>
  <si>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</si>
  <si>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</si>
  <si>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</si>
  <si>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</si>
  <si>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</si>
  <si>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</si>
  <si>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</si>
  <si>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</si>
  <si>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</si>
  <si>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</si>
  <si>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</si>
  <si>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</si>
  <si>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</si>
  <si>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</si>
  <si>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</si>
  <si>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</si>
  <si>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</si>
  <si>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</si>
  <si>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</si>
  <si>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</si>
  <si>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</si>
  <si>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</si>
  <si>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</si>
  <si>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</si>
  <si>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</si>
  <si>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</si>
  <si>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</si>
  <si>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</si>
  <si>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</si>
  <si>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</si>
  <si>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</si>
  <si>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</si>
  <si>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</si>
  <si>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</si>
  <si>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</si>
  <si>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</si>
  <si>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</si>
  <si>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</si>
  <si>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</si>
  <si>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</si>
  <si>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</si>
  <si>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</si>
  <si>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</si>
  <si>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</si>
  <si>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</si>
  <si>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</si>
  <si>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</si>
  <si>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</si>
  <si>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</si>
  <si>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</si>
  <si>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</si>
  <si>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</si>
  <si>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</si>
  <si>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</si>
  <si>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</si>
  <si>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</si>
  <si>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</si>
  <si>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</si>
  <si>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</si>
  <si>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</si>
  <si>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</si>
  <si>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</si>
  <si>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</si>
  <si>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</si>
  <si>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</si>
  <si>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</si>
  <si>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</si>
  <si>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</si>
  <si>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</si>
  <si>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</si>
  <si>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</si>
  <si>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</si>
  <si>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</si>
  <si>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</si>
  <si>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</si>
  <si>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</si>
  <si>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</si>
  <si>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</si>
  <si>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</si>
  <si>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</si>
  <si>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</si>
  <si>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</si>
  <si>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</si>
  <si>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</si>
  <si>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</si>
  <si>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</si>
  <si>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</si>
  <si>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</si>
  <si>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</si>
  <si>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</si>
  <si>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</si>
  <si>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</si>
  <si>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</si>
  <si>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</si>
  <si>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</si>
  <si>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</si>
  <si>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</si>
  <si>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</si>
  <si>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</si>
  <si>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</si>
  <si>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</si>
  <si>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</si>
  <si>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</si>
  <si>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</si>
  <si>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</si>
  <si>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</si>
  <si>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</si>
  <si>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</si>
  <si>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</si>
  <si>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</si>
  <si>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</si>
  <si>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</si>
  <si>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</si>
  <si>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</si>
  <si>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</si>
  <si>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</si>
  <si>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</si>
  <si>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</si>
  <si>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</si>
  <si>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</si>
  <si>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</si>
  <si>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</si>
  <si>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</si>
  <si>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</si>
  <si>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</si>
  <si>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</si>
  <si>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</si>
  <si>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</si>
  <si>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</si>
  <si>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</si>
  <si>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</si>
  <si>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</si>
  <si>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</si>
  <si>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</si>
  <si>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</si>
  <si>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</si>
  <si>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</si>
  <si>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</si>
  <si>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</si>
  <si>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</si>
  <si>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</si>
  <si>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</si>
  <si>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</si>
  <si>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</si>
  <si>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</si>
  <si>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</si>
  <si>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</si>
  <si>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</si>
  <si>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</si>
  <si>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</si>
  <si>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</si>
  <si>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</si>
  <si>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</si>
  <si>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</si>
  <si>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</si>
  <si>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</si>
  <si>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</si>
  <si>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</si>
  <si>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</si>
  <si>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</si>
  <si>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</si>
  <si>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</si>
  <si>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</si>
  <si>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</si>
  <si>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</si>
  <si>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</si>
  <si>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</si>
  <si>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</si>
  <si>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</si>
  <si>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</si>
  <si>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</si>
  <si>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</si>
  <si>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</si>
  <si>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</si>
  <si>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</si>
  <si>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</si>
  <si>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</si>
  <si>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</si>
  <si>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</si>
  <si>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</si>
  <si>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</si>
  <si>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</si>
  <si>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</si>
  <si>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</si>
  <si>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</si>
  <si>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</si>
  <si>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</si>
  <si>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</si>
  <si>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</si>
  <si>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</si>
  <si>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</si>
  <si>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</si>
  <si>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</si>
  <si>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</si>
  <si>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</si>
  <si>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</si>
  <si>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</si>
  <si>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</si>
  <si>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</si>
  <si>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</si>
  <si>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</si>
  <si>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</si>
  <si>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</si>
  <si>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</si>
  <si>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</si>
  <si>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</si>
  <si>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</si>
  <si>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</si>
  <si>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</si>
  <si>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</si>
  <si>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</si>
  <si>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</si>
  <si>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</si>
  <si>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</si>
  <si>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</si>
  <si>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</si>
  <si>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</si>
  <si>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</si>
  <si>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</si>
  <si>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</si>
  <si>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</si>
  <si>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</si>
  <si>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</si>
  <si>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</si>
  <si>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</si>
  <si>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</si>
  <si>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</si>
  <si>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</si>
  <si>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</si>
  <si>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</si>
  <si>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</si>
  <si>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</si>
  <si>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</si>
  <si>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</si>
  <si>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</si>
  <si>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</si>
  <si>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</si>
  <si>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</si>
  <si>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</si>
  <si>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</si>
  <si>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</si>
  <si>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</si>
  <si>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</si>
  <si>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</si>
  <si>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</si>
  <si>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</si>
  <si>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</si>
  <si>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</si>
  <si>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</si>
  <si>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</si>
  <si>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</si>
  <si>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</si>
  <si>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</si>
  <si>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</si>
  <si>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</si>
  <si>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</si>
  <si>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</si>
  <si>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</si>
  <si>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</si>
  <si>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</si>
  <si>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</si>
  <si>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</si>
  <si>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</si>
  <si>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</si>
  <si>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</si>
  <si>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</si>
  <si>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</si>
  <si>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</si>
  <si>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</si>
  <si>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</si>
  <si>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</si>
  <si>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</si>
  <si>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</si>
  <si>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</si>
  <si>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</si>
  <si>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</si>
  <si>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</si>
  <si>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</si>
  <si>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</si>
  <si>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</si>
  <si>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</si>
  <si>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</si>
  <si>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</si>
  <si>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</si>
  <si>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</si>
  <si>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</si>
  <si>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</si>
  <si>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</si>
  <si>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</si>
  <si>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</si>
  <si>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</si>
  <si>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</si>
  <si>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</si>
  <si>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</si>
  <si>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</si>
  <si>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</si>
  <si>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</si>
  <si>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</si>
  <si>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</si>
  <si>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</si>
  <si>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</si>
  <si>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</si>
  <si>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</si>
  <si>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</si>
  <si>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</si>
  <si>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</si>
  <si>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</si>
  <si>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</si>
  <si>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</si>
  <si>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</si>
  <si>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</si>
  <si>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</si>
  <si>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</si>
  <si>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</si>
  <si>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</si>
  <si>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</si>
  <si>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</si>
  <si>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</si>
  <si>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</si>
  <si>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</si>
  <si>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</si>
  <si>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</si>
  <si>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</si>
  <si>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</si>
  <si>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</si>
  <si>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</si>
  <si>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</si>
  <si>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</si>
  <si>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</si>
  <si>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</si>
  <si>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</si>
  <si>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</si>
  <si>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</si>
  <si>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</si>
  <si>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</si>
  <si>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</si>
  <si>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</si>
  <si>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</si>
  <si>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</si>
  <si>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</si>
  <si>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</si>
  <si>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</si>
  <si>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</si>
  <si>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</si>
  <si>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</si>
  <si>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</si>
  <si>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</si>
  <si>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</si>
  <si>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</si>
  <si>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</si>
  <si>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</si>
  <si>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</si>
  <si>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</si>
  <si>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</si>
  <si>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</si>
  <si>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</si>
  <si>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</si>
  <si>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</si>
  <si>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</si>
  <si>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</si>
  <si>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</si>
  <si>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</si>
  <si>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</si>
  <si>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</si>
  <si>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</si>
  <si>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</si>
  <si>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</si>
  <si>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</si>
  <si>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</si>
  <si>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</si>
  <si>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</si>
  <si>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</si>
  <si>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</si>
  <si>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</si>
  <si>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</si>
  <si>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</si>
  <si>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</si>
  <si>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</si>
  <si>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</si>
  <si>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</si>
  <si>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</si>
  <si>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</si>
  <si>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</si>
  <si>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</si>
  <si>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</si>
  <si>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</si>
  <si>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</si>
  <si>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</si>
  <si>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</si>
  <si>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</si>
  <si>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</si>
  <si>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</si>
  <si>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</si>
  <si>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</si>
  <si>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</si>
  <si>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</si>
  <si>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</si>
  <si>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</si>
  <si>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</si>
  <si>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</si>
  <si>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</si>
  <si>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</si>
  <si>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</si>
  <si>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</si>
  <si>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</si>
  <si>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</si>
  <si>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</si>
  <si>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</si>
  <si>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</si>
  <si>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</si>
  <si>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</si>
  <si>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</si>
  <si>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</si>
  <si>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</si>
  <si>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</si>
  <si>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</si>
  <si>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</si>
  <si>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</si>
  <si>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</si>
  <si>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</si>
  <si>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</si>
  <si>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</si>
  <si>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</si>
  <si>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</si>
  <si>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</si>
  <si>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</si>
  <si>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</si>
  <si>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</si>
  <si>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</si>
  <si>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</si>
  <si>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</si>
  <si>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</si>
  <si>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</si>
  <si>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</si>
  <si>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</si>
  <si>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</si>
  <si>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</si>
  <si>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</si>
  <si>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</si>
  <si>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</si>
  <si>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</si>
  <si>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</si>
  <si>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</si>
  <si>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</si>
  <si>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</si>
  <si>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</si>
  <si>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</si>
  <si>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</si>
  <si>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</si>
  <si>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</si>
  <si>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</si>
  <si>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</si>
  <si>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</si>
  <si>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</si>
  <si>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</si>
  <si>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</si>
  <si>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</si>
  <si>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</si>
  <si>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</si>
  <si>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</si>
  <si>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</si>
  <si>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</si>
  <si>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</si>
  <si>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</si>
  <si>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</si>
  <si>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</si>
  <si>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</si>
  <si>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</si>
  <si>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</si>
  <si>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</si>
  <si>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</si>
  <si>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</si>
  <si>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</si>
  <si>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</si>
  <si>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</si>
  <si>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</si>
  <si>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</si>
  <si>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</si>
  <si>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</si>
  <si>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</si>
  <si>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</si>
  <si>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</si>
  <si>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</si>
  <si>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</si>
  <si>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</si>
  <si>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</si>
  <si>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</si>
  <si>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</si>
  <si>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</si>
  <si>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</si>
  <si>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</si>
  <si>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</si>
  <si>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</si>
  <si>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</si>
  <si>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</si>
  <si>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</si>
  <si>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</si>
  <si>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</si>
  <si>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</si>
  <si>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</si>
  <si>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</si>
  <si>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</si>
  <si>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</si>
  <si>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</si>
  <si>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</si>
  <si>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</si>
  <si>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</si>
  <si>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</si>
  <si>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</si>
  <si>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</si>
  <si>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</si>
  <si>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</si>
  <si>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</si>
  <si>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</si>
  <si>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</si>
  <si>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</si>
  <si>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</si>
  <si>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</si>
  <si>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</si>
  <si>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</si>
  <si>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</si>
  <si>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</si>
  <si>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</si>
  <si>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</si>
  <si>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</si>
  <si>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</si>
  <si>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</si>
  <si>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</si>
  <si>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</si>
  <si>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</si>
  <si>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</si>
  <si>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</si>
  <si>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</si>
  <si>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</si>
  <si>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</si>
  <si>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</si>
  <si>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</si>
  <si>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</si>
  <si>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</si>
  <si>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</si>
  <si>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</si>
  <si>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</si>
  <si>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</si>
  <si>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</si>
  <si>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</si>
  <si>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</si>
  <si>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</si>
  <si>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</si>
  <si>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</si>
  <si>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</si>
  <si>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</si>
  <si>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</si>
  <si>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</si>
  <si>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</si>
  <si>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</si>
  <si>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</si>
  <si>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</si>
  <si>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</si>
  <si>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</si>
  <si>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</si>
  <si>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</si>
  <si>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</si>
  <si>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</si>
  <si>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</si>
  <si>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</si>
  <si>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</si>
  <si>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</si>
  <si>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</si>
  <si>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</si>
  <si>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</si>
  <si>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</si>
  <si>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</si>
  <si>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</si>
  <si>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</si>
  <si>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</si>
  <si>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</si>
  <si>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</si>
  <si>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</si>
  <si>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</si>
  <si>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</si>
  <si>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</si>
  <si>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</si>
  <si>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</si>
  <si>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</si>
  <si>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</si>
  <si>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</si>
  <si>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</si>
  <si>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</si>
  <si>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</si>
  <si>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</si>
  <si>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</si>
  <si>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</si>
  <si>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</si>
  <si>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</si>
  <si>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</si>
  <si>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</si>
  <si>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</si>
  <si>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</si>
  <si>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</si>
  <si>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</si>
  <si>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</si>
  <si>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</si>
  <si>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</si>
  <si>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</si>
  <si>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</si>
  <si>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</si>
  <si>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</si>
  <si>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</si>
  <si>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</si>
  <si>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</si>
  <si>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</si>
  <si>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</si>
  <si>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</si>
  <si>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</si>
  <si>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</si>
  <si>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</si>
  <si>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</si>
  <si>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</si>
  <si>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</si>
  <si>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</si>
  <si>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</si>
  <si>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</si>
  <si>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</si>
  <si>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</si>
  <si>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</si>
  <si>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</si>
  <si>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</si>
  <si>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</si>
  <si>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</si>
  <si>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</si>
  <si>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</si>
  <si>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</si>
  <si>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</si>
  <si>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</si>
  <si>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</si>
  <si>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</si>
  <si>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</si>
  <si>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</si>
  <si>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</si>
  <si>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</si>
  <si>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</si>
  <si>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</si>
  <si>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</si>
  <si>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</si>
  <si>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</si>
  <si>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</si>
  <si>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</si>
  <si>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</si>
  <si>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</si>
  <si>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</si>
  <si>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</si>
  <si>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</si>
  <si>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</si>
  <si>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</si>
  <si>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</si>
  <si>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</si>
  <si>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</si>
  <si>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</si>
  <si>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</si>
  <si>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</si>
  <si>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</si>
  <si>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</si>
  <si>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</si>
  <si>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</si>
  <si>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</si>
  <si>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</si>
  <si>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</si>
  <si>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</si>
  <si>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</si>
  <si>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</si>
  <si>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</si>
  <si>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</si>
  <si>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</si>
  <si>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</si>
  <si>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</si>
  <si>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</si>
  <si>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</si>
  <si>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</si>
  <si>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</si>
  <si>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</si>
  <si>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</si>
  <si>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</si>
  <si>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</si>
  <si>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</si>
  <si>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</si>
  <si>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</si>
  <si>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</si>
  <si>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</si>
  <si>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</si>
  <si>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</si>
  <si>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</si>
  <si>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</si>
  <si>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</si>
  <si>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</si>
  <si>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</si>
  <si>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</si>
  <si>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</si>
  <si>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</si>
  <si>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</si>
  <si>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</si>
  <si>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</si>
  <si>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</si>
  <si>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</si>
  <si>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</si>
  <si>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</si>
  <si>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</si>
  <si>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</si>
  <si>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</si>
  <si>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</si>
  <si>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</si>
  <si>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</si>
  <si>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</si>
  <si>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</si>
  <si>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</si>
  <si>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</si>
  <si>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</si>
  <si>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</si>
  <si>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</si>
  <si>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</si>
  <si>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</si>
  <si>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</si>
  <si>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</si>
  <si>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</si>
  <si>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</si>
  <si>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</si>
  <si>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</si>
  <si>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</si>
  <si>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</si>
  <si>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</si>
  <si>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</si>
  <si>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</si>
  <si>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</si>
  <si>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</si>
  <si>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</si>
  <si>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</si>
  <si>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</si>
  <si>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</si>
  <si>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</si>
  <si>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</si>
  <si>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</si>
  <si>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</si>
  <si>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</si>
  <si>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</si>
  <si>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</si>
  <si>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</si>
  <si>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</si>
  <si>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</si>
  <si>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</si>
  <si>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</si>
  <si>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</si>
  <si>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</si>
  <si>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</si>
  <si>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</si>
  <si>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</si>
  <si>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</si>
  <si>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</si>
  <si>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</si>
  <si>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</si>
  <si>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</si>
  <si>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</si>
  <si>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</si>
  <si>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</si>
  <si>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</si>
  <si>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</si>
  <si>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</si>
  <si>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</si>
  <si>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</si>
  <si>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</si>
  <si>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</si>
  <si>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</si>
  <si>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</si>
  <si>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</si>
  <si>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</si>
  <si>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</si>
  <si>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</si>
  <si>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</si>
  <si>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</si>
  <si>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</si>
  <si>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</si>
  <si>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</si>
  <si>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</si>
  <si>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</si>
  <si>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</si>
  <si>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</si>
  <si>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</si>
  <si>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</si>
  <si>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</si>
  <si>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</si>
  <si>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</si>
  <si>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</si>
  <si>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</si>
  <si>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</si>
  <si>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</si>
  <si>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</si>
  <si>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</si>
  <si>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</si>
  <si>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</si>
  <si>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</si>
  <si>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</si>
  <si>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</si>
  <si>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</si>
  <si>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</si>
  <si>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</si>
  <si>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</si>
  <si>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</si>
  <si>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</si>
  <si>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</si>
  <si>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</si>
  <si>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</si>
  <si>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</si>
  <si>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</si>
  <si>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</si>
  <si>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</si>
  <si>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</si>
  <si>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</si>
  <si>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</si>
  <si>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</si>
  <si>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</si>
  <si>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</si>
  <si>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</si>
  <si>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</si>
  <si>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</si>
  <si>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</si>
  <si>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</si>
  <si>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</si>
  <si>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</si>
  <si>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</si>
  <si>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</si>
  <si>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</si>
  <si>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</si>
  <si>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</si>
  <si>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</si>
  <si>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</si>
  <si>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</si>
  <si>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</si>
  <si>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</si>
  <si>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</si>
  <si>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</si>
  <si>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</si>
  <si>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</si>
  <si>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</si>
  <si>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</si>
  <si>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</si>
  <si>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</si>
  <si>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</si>
  <si>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</si>
  <si>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</si>
  <si>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</si>
  <si>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</si>
  <si>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</si>
  <si>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</si>
  <si>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</si>
  <si>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</si>
  <si>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</si>
  <si>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</si>
  <si>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</si>
  <si>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</si>
  <si>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</si>
  <si>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</si>
  <si>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</si>
  <si>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</si>
  <si>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</si>
  <si>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</si>
  <si>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</si>
  <si>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</si>
  <si>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</si>
  <si>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</si>
  <si>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</si>
  <si>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</si>
  <si>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</si>
  <si>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</si>
  <si>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</si>
  <si>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</si>
  <si>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</si>
  <si>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</si>
  <si>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</si>
  <si>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</si>
  <si>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</si>
  <si>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</si>
  <si>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</si>
  <si>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</si>
  <si>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</si>
  <si>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</si>
  <si>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</si>
  <si>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</si>
  <si>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</si>
  <si>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</si>
  <si>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</si>
  <si>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</si>
  <si>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</si>
  <si>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</si>
  <si>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</si>
  <si>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</si>
  <si>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</si>
  <si>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</si>
  <si>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</si>
  <si>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</si>
  <si>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</si>
  <si>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</si>
  <si>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</si>
  <si>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</si>
  <si>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</si>
  <si>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</si>
  <si>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</si>
  <si>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</si>
  <si>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</si>
  <si>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</si>
  <si>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</si>
  <si>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</si>
  <si>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</si>
  <si>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</si>
  <si>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</si>
  <si>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</si>
  <si>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</si>
  <si>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</si>
  <si>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</si>
  <si>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</si>
  <si>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</si>
  <si>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</si>
  <si>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</si>
  <si>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</si>
  <si>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</si>
  <si>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</si>
  <si>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</si>
  <si>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</si>
  <si>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</si>
  <si>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</si>
  <si>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</si>
  <si>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</si>
  <si>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</si>
  <si>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</si>
  <si>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</si>
  <si>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</si>
  <si>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</si>
  <si>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</si>
  <si>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</si>
  <si>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</si>
  <si>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</si>
  <si>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</si>
  <si>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</si>
  <si>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</si>
  <si>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</si>
  <si>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</si>
  <si>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</si>
  <si>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</si>
  <si>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</si>
  <si>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</si>
  <si>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</si>
  <si>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</si>
  <si>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</si>
  <si>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</si>
  <si>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</si>
  <si>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</si>
  <si>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</si>
  <si>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</si>
  <si>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</si>
  <si>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</si>
  <si>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</si>
  <si>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</si>
  <si>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</si>
  <si>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</si>
  <si>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</si>
  <si>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</si>
  <si>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</si>
  <si>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</si>
  <si>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</si>
  <si>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</si>
  <si>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</si>
  <si>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</si>
  <si>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</si>
  <si>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</si>
  <si>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</si>
  <si>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</si>
  <si>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</si>
  <si>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</si>
  <si>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</si>
  <si>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</si>
  <si>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</si>
  <si>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</si>
  <si>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</si>
  <si>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</si>
  <si>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</si>
  <si>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</si>
  <si>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</si>
  <si>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</si>
  <si>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</si>
  <si>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</si>
  <si>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</si>
  <si>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</si>
  <si>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</si>
  <si>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</si>
  <si>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</si>
  <si>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</si>
  <si>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</si>
  <si>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</si>
  <si>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</si>
  <si>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</si>
  <si>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</si>
  <si>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</si>
  <si>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</si>
  <si>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</si>
  <si>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</si>
  <si>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</si>
  <si>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</si>
  <si>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</si>
  <si>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</si>
  <si>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</si>
  <si>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</si>
  <si>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</si>
  <si>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</si>
  <si>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</si>
  <si>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</si>
  <si>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</si>
  <si>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</si>
  <si>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</si>
  <si>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</si>
  <si>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</si>
  <si>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</si>
  <si>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</si>
  <si>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</si>
  <si>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</si>
  <si>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</si>
  <si>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</si>
  <si>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</si>
  <si>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</si>
  <si>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</si>
  <si>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</si>
  <si>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</si>
  <si>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</si>
  <si>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</si>
  <si>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</si>
  <si>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</si>
  <si>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</si>
  <si>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</si>
  <si>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</si>
  <si>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</si>
  <si>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</si>
  <si>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</si>
  <si>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</si>
  <si>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</si>
  <si>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</si>
  <si>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</si>
  <si>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</si>
  <si>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</si>
  <si>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</si>
  <si>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</si>
  <si>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</si>
  <si>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</si>
  <si>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</si>
  <si>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</si>
  <si>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</si>
  <si>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</si>
  <si>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</si>
  <si>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</si>
  <si>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</si>
  <si>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</si>
  <si>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</si>
  <si>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</si>
  <si>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</si>
  <si>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</si>
  <si>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</si>
  <si>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</si>
  <si>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</si>
  <si>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</si>
  <si>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</si>
  <si>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</si>
  <si>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</si>
  <si>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</si>
  <si>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</si>
  <si>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</si>
  <si>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</si>
  <si>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</si>
  <si>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</si>
  <si>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</si>
  <si>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</si>
  <si>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</si>
  <si>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</si>
  <si>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</si>
  <si>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</si>
  <si>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</si>
  <si>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</si>
  <si>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</si>
  <si>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</si>
  <si>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</si>
  <si>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</si>
  <si>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</si>
  <si>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</si>
  <si>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</si>
  <si>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</si>
  <si>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</si>
  <si>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</si>
  <si>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</si>
  <si>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</si>
  <si>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</si>
  <si>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</si>
  <si>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</si>
  <si>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</si>
  <si>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</si>
  <si>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</si>
  <si>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</si>
  <si>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</si>
  <si>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</si>
  <si>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</si>
  <si>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</si>
  <si>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</si>
  <si>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</si>
  <si>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</si>
  <si>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</si>
  <si>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</si>
  <si>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</si>
  <si>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</si>
  <si>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</si>
  <si>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</si>
  <si>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</si>
  <si>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</si>
  <si>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</si>
  <si>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</si>
  <si>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</si>
  <si>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</si>
  <si>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</si>
  <si>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</si>
  <si>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</si>
  <si>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</si>
  <si>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</si>
  <si>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</si>
  <si>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</si>
  <si>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</si>
  <si>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</si>
  <si>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</si>
  <si>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</si>
  <si>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</si>
  <si>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</si>
  <si>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</si>
  <si>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</si>
  <si>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</si>
  <si>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</si>
  <si>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</si>
  <si>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</si>
  <si>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</si>
  <si>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</si>
  <si>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</si>
  <si>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</si>
  <si>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</si>
  <si>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</si>
  <si>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</si>
  <si>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</si>
  <si>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</si>
  <si>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</si>
  <si>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</si>
  <si>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</si>
  <si>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</si>
  <si>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</si>
  <si>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</si>
  <si>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</si>
  <si>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</si>
  <si>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</si>
  <si>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</si>
  <si>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</si>
  <si>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</si>
  <si>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</si>
  <si>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</si>
  <si>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</si>
  <si>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</si>
  <si>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</si>
  <si>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</si>
  <si>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</si>
  <si>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</si>
  <si>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</si>
  <si>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</si>
  <si>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</si>
  <si>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</si>
  <si>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</si>
  <si>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</si>
  <si>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</si>
  <si>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</si>
  <si>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</si>
  <si>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</si>
  <si>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</si>
  <si>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</si>
  <si>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</si>
  <si>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</si>
  <si>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</si>
  <si>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</si>
  <si>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</si>
  <si>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</si>
  <si>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</si>
  <si>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</si>
  <si>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</si>
  <si>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</si>
  <si>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</si>
  <si>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</si>
  <si>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</si>
  <si>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</si>
  <si>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</si>
  <si>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</si>
  <si>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</si>
  <si>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</si>
  <si>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</si>
  <si>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</si>
  <si>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</si>
  <si>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</si>
  <si>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</si>
  <si>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</si>
  <si>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</si>
  <si>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</si>
  <si>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</si>
  <si>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</si>
  <si>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</si>
  <si>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</si>
  <si>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</si>
  <si>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</si>
  <si>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</si>
  <si>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</si>
  <si>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</si>
  <si>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</si>
  <si>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</si>
  <si>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</si>
  <si>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</si>
  <si>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</si>
  <si>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</si>
  <si>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</si>
  <si>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</si>
  <si>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</si>
  <si>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</si>
  <si>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</si>
  <si>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</si>
  <si>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</si>
  <si>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</si>
  <si>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</si>
  <si>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</si>
  <si>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</si>
  <si>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</si>
  <si>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</si>
  <si>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</si>
  <si>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</si>
  <si>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</si>
  <si>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</si>
  <si>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</si>
  <si>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</si>
  <si>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</si>
  <si>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</si>
  <si>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</si>
  <si>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</si>
  <si>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</si>
  <si>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</si>
  <si>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</si>
  <si>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</si>
  <si>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</si>
  <si>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</si>
  <si>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</si>
  <si>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</si>
  <si>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</si>
  <si>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</si>
  <si>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</si>
  <si>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</si>
  <si>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</si>
  <si>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</si>
  <si>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</si>
  <si>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</si>
  <si>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</si>
  <si>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</si>
  <si>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</si>
  <si>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</si>
  <si>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</si>
  <si>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</si>
  <si>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</si>
  <si>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</si>
  <si>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</si>
  <si>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</si>
  <si>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</si>
  <si>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</si>
  <si>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</si>
  <si>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</si>
  <si>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</si>
  <si>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</si>
  <si>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</si>
  <si>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</si>
  <si>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</si>
  <si>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</si>
  <si>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</si>
  <si>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</si>
  <si>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</si>
  <si>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</si>
  <si>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</si>
  <si>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</si>
  <si>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</si>
  <si>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</si>
  <si>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</si>
  <si>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</si>
  <si>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</si>
  <si>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</si>
  <si>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</si>
  <si>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</si>
  <si>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</si>
  <si>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</si>
  <si>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</si>
  <si>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</si>
  <si>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</si>
  <si>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</si>
  <si>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</si>
  <si>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</si>
  <si>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</si>
  <si>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</si>
  <si>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</si>
  <si>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</si>
  <si>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</si>
  <si>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</si>
  <si>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</si>
  <si>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</si>
  <si>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</si>
  <si>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</si>
  <si>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</si>
  <si>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</si>
  <si>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</si>
  <si>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</si>
  <si>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</si>
  <si>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</si>
  <si>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</si>
  <si>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</si>
  <si>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</si>
  <si>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</si>
  <si>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</si>
  <si>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</si>
  <si>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</si>
  <si>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</si>
  <si>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</si>
  <si>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</si>
  <si>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</si>
  <si>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</si>
  <si>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</si>
  <si>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</si>
  <si>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</si>
  <si>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</si>
  <si>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</si>
  <si>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</si>
  <si>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</si>
  <si>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</si>
  <si>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</si>
  <si>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</si>
  <si>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</si>
  <si>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</si>
  <si>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</si>
  <si>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</si>
  <si>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</si>
  <si>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</si>
  <si>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</si>
  <si>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</si>
  <si>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</si>
  <si>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</si>
  <si>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</si>
  <si>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</si>
  <si>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</si>
  <si>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</si>
  <si>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</si>
  <si>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</si>
  <si>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</si>
  <si>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</si>
  <si>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</si>
  <si>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</si>
  <si>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</si>
  <si>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</si>
  <si>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</si>
  <si>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</si>
  <si>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</si>
  <si>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</si>
  <si>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</si>
  <si>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</si>
  <si>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</si>
  <si>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</si>
  <si>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</si>
  <si>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</si>
  <si>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</si>
  <si>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</si>
  <si>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</si>
  <si>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</si>
  <si>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</si>
  <si>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</si>
  <si>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</si>
  <si>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</si>
  <si>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</si>
  <si>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</si>
  <si>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</si>
  <si>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</si>
  <si>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</si>
  <si>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</si>
  <si>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</si>
  <si>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</si>
  <si>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</si>
  <si>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</si>
  <si>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</si>
  <si>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</si>
  <si>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</si>
  <si>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</si>
  <si>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</si>
  <si>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</si>
  <si>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</si>
  <si>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</si>
  <si>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</si>
  <si>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</si>
  <si>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</si>
  <si>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</si>
  <si>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</si>
  <si>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</si>
  <si>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</si>
  <si>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</si>
  <si>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</si>
  <si>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</si>
  <si>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</si>
  <si>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</si>
  <si>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</si>
  <si>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</si>
  <si>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</si>
  <si>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</si>
  <si>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</si>
  <si>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</si>
  <si>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</si>
  <si>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</si>
  <si>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</si>
  <si>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</si>
  <si>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</si>
  <si>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</si>
  <si>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</si>
  <si>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</si>
  <si>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</si>
  <si>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</si>
  <si>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</si>
  <si>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</si>
  <si>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</si>
  <si>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</si>
  <si>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</si>
  <si>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</si>
  <si>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</si>
  <si>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</si>
  <si>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</si>
  <si>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</si>
  <si>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</si>
  <si>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</si>
  <si>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</si>
  <si>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</si>
  <si>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</si>
  <si>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</si>
  <si>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</si>
  <si>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</si>
  <si>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</si>
  <si>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</si>
  <si>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</si>
  <si>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</si>
  <si>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</si>
  <si>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</si>
  <si>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</si>
  <si>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</si>
  <si>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</si>
  <si>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</si>
  <si>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</si>
  <si>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</si>
  <si>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</si>
  <si>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</si>
  <si>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</si>
  <si>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</si>
  <si>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</si>
  <si>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</si>
  <si>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</si>
  <si>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</si>
  <si>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</si>
  <si>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</si>
  <si>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</si>
  <si>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</si>
  <si>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</si>
  <si>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</si>
  <si>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</si>
  <si>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</si>
  <si>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</si>
  <si>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</si>
  <si>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</si>
  <si>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</si>
  <si>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</si>
  <si>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</si>
  <si>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</si>
  <si>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</si>
  <si>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</si>
  <si>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</si>
  <si>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</si>
  <si>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</si>
  <si>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</si>
  <si>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</si>
  <si>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</si>
  <si>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</si>
  <si>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</si>
  <si>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</si>
  <si>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</si>
  <si>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</si>
  <si>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</si>
  <si>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</si>
  <si>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</si>
  <si>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</si>
  <si>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</si>
  <si>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</si>
  <si>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</si>
  <si>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</si>
  <si>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</si>
  <si>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</si>
  <si>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</si>
  <si>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</si>
  <si>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</si>
  <si>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</si>
  <si>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</si>
  <si>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</si>
  <si>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</si>
  <si>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</si>
  <si>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</si>
  <si>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</si>
  <si>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</si>
  <si>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</si>
  <si>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</si>
  <si>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</si>
  <si>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</si>
  <si>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</si>
  <si>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</si>
  <si>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</si>
  <si>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</si>
  <si>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</si>
  <si>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</si>
  <si>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</si>
  <si>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</si>
  <si>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</si>
  <si>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</si>
  <si>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</si>
  <si>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</si>
  <si>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</si>
  <si>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</si>
  <si>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</si>
  <si>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</si>
  <si>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</si>
  <si>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</si>
  <si>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</si>
  <si>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</si>
  <si>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</si>
  <si>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</si>
  <si>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</si>
  <si>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</si>
  <si>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</si>
  <si>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</si>
  <si>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</si>
  <si>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</si>
  <si>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</si>
  <si>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</si>
  <si>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</si>
  <si>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</si>
  <si>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</si>
  <si>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</si>
  <si>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</si>
  <si>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</si>
  <si>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</si>
  <si>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</si>
  <si>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</si>
  <si>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</si>
  <si>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</si>
  <si>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</si>
  <si>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</si>
  <si>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</si>
  <si>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</si>
  <si>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</si>
  <si>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</si>
  <si>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</si>
  <si>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</si>
  <si>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</si>
  <si>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</si>
  <si>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</si>
  <si>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</si>
  <si>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</si>
  <si>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</si>
  <si>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</si>
  <si>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</si>
  <si>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</si>
  <si>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</si>
  <si>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</si>
  <si>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</si>
  <si>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</si>
  <si>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</si>
  <si>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</si>
  <si>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</si>
  <si>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</si>
  <si>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</si>
  <si>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</si>
  <si>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</si>
  <si>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</si>
  <si>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</si>
  <si>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</si>
  <si>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</si>
  <si>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</si>
  <si>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</si>
  <si>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</si>
  <si>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</si>
  <si>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</si>
  <si>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</si>
  <si>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</si>
  <si>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</si>
  <si>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</si>
  <si>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</si>
  <si>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</si>
  <si>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</si>
  <si>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</si>
  <si>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</si>
  <si>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</si>
  <si>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</si>
  <si>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</si>
  <si>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</si>
  <si>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</si>
  <si>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</si>
  <si>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</si>
  <si>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</si>
  <si>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</si>
  <si>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</si>
  <si>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</si>
  <si>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</si>
  <si>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</si>
  <si>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</si>
  <si>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</si>
  <si>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</si>
  <si>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</si>
  <si>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</si>
  <si>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</si>
  <si>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</si>
  <si>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</si>
  <si>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</si>
  <si>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</si>
  <si>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</si>
  <si>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</si>
  <si>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</si>
  <si>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</si>
  <si>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</si>
  <si>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</si>
  <si>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</si>
  <si>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</si>
  <si>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</si>
  <si>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</si>
  <si>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</si>
  <si>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</si>
  <si>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</si>
  <si>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</si>
  <si>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</si>
  <si>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</si>
  <si>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</si>
  <si>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</si>
  <si>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</si>
  <si>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</si>
  <si>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</si>
  <si>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</si>
  <si>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</si>
  <si>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</si>
  <si>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</si>
  <si>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</si>
  <si>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</si>
  <si>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</si>
  <si>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</si>
  <si>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</si>
  <si>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</si>
  <si>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</si>
  <si>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</si>
  <si>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</si>
  <si>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</si>
  <si>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</si>
  <si>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</si>
  <si>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</si>
  <si>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</si>
  <si>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</si>
  <si>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</si>
  <si>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</si>
  <si>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</si>
  <si>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</si>
  <si>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</si>
  <si>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</si>
  <si>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</si>
  <si>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</si>
  <si>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</si>
  <si>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</si>
  <si>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</si>
  <si>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</si>
  <si>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</si>
  <si>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</si>
  <si>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</si>
  <si>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</si>
  <si>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</si>
  <si>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</si>
  <si>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</si>
  <si>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</si>
  <si>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</si>
  <si>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</si>
  <si>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</si>
  <si>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</si>
  <si>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</si>
  <si>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</si>
  <si>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</si>
  <si>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</si>
  <si>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</si>
  <si>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</si>
  <si>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</si>
  <si>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</si>
  <si>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</si>
  <si>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</si>
  <si>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</si>
  <si>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</si>
  <si>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</si>
  <si>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</si>
  <si>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</si>
  <si>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</si>
  <si>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</si>
  <si>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</si>
  <si>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</si>
  <si>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</si>
  <si>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</si>
  <si>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</si>
  <si>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</si>
  <si>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</si>
  <si>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</si>
  <si>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</si>
  <si>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</si>
  <si>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</si>
  <si>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</si>
  <si>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</si>
  <si>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</si>
  <si>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</si>
  <si>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</si>
  <si>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</si>
  <si>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</si>
  <si>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</si>
  <si>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</si>
  <si>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</si>
  <si>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</si>
  <si>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</si>
  <si>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</si>
  <si>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</si>
  <si>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</si>
  <si>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</si>
  <si>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</si>
  <si>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</si>
  <si>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</si>
  <si>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</si>
  <si>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</si>
  <si>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</si>
  <si>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</si>
  <si>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</si>
  <si>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</si>
  <si>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</si>
  <si>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</si>
  <si>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</si>
  <si>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</si>
  <si>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</si>
  <si>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</si>
  <si>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</si>
  <si>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</si>
  <si>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</si>
  <si>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</si>
  <si>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</si>
  <si>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</si>
  <si>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</si>
  <si>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</si>
  <si>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</si>
  <si>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</si>
  <si>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</si>
  <si>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</si>
  <si>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</si>
  <si>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</si>
  <si>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</si>
  <si>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</si>
  <si>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</si>
  <si>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</si>
  <si>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</si>
  <si>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</si>
  <si>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</si>
  <si>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</si>
  <si>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</si>
  <si>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</si>
  <si>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</si>
  <si>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</si>
  <si>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</si>
  <si>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</si>
  <si>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</si>
  <si>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</si>
  <si>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</si>
  <si>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</si>
  <si>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</si>
  <si>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</si>
  <si>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</si>
  <si>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</si>
  <si>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</si>
  <si>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</si>
  <si>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</si>
  <si>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</si>
  <si>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</si>
  <si>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</si>
  <si>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</si>
  <si>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</si>
  <si>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</si>
  <si>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</si>
  <si>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</si>
  <si>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</si>
  <si>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</si>
  <si>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</si>
  <si>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</si>
  <si>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</si>
  <si>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</si>
  <si>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</si>
  <si>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</si>
  <si>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</si>
  <si>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</si>
  <si>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</si>
  <si>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</si>
  <si>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</si>
  <si>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</si>
  <si>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</si>
  <si>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</si>
  <si>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</si>
  <si>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</si>
  <si>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</si>
  <si>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</si>
  <si>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</si>
  <si>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</si>
  <si>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</si>
  <si>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</si>
  <si>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</si>
  <si>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</si>
  <si>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</si>
  <si>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</si>
  <si>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</si>
  <si>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</si>
  <si>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</si>
  <si>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</si>
  <si>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</si>
  <si>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</si>
  <si>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</si>
  <si>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</si>
  <si>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</si>
  <si>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</si>
  <si>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</si>
  <si>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</si>
  <si>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</si>
  <si>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</si>
  <si>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</si>
  <si>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</si>
  <si>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</si>
  <si>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</si>
  <si>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</si>
  <si>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</si>
  <si>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</si>
  <si>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</si>
  <si>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</si>
  <si>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</si>
  <si>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</si>
  <si>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</si>
  <si>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</si>
  <si>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</si>
  <si>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</si>
  <si>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</si>
  <si>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</si>
  <si>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</si>
  <si>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</si>
  <si>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</si>
  <si>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</si>
  <si>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</si>
  <si>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</si>
  <si>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</si>
  <si>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</si>
  <si>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</si>
  <si>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</si>
  <si>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</si>
  <si>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</si>
  <si>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</si>
  <si>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</si>
  <si>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</si>
  <si>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</si>
  <si>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</si>
  <si>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</si>
  <si>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</si>
  <si>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</si>
  <si>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</si>
  <si>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</si>
  <si>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</si>
  <si>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</si>
  <si>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</si>
  <si>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</si>
  <si>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</si>
  <si>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</si>
  <si>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</si>
  <si>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</si>
  <si>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</si>
  <si>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</si>
  <si>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</si>
  <si>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</si>
  <si>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</si>
  <si>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</si>
  <si>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</si>
  <si>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</si>
  <si>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</si>
  <si>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</si>
  <si>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</si>
  <si>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</si>
  <si>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</si>
  <si>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</si>
  <si>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</si>
  <si>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</si>
  <si>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</si>
  <si>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</si>
  <si>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</si>
  <si>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</si>
  <si>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</si>
  <si>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</si>
  <si>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</si>
  <si>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</si>
  <si>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</si>
  <si>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</si>
  <si>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</si>
  <si>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</si>
  <si>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</si>
  <si>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</si>
  <si>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</si>
  <si>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</si>
  <si>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</si>
  <si>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</si>
  <si>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</si>
  <si>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</si>
  <si>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</si>
  <si>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</si>
  <si>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</si>
  <si>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</si>
  <si>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</si>
  <si>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</si>
  <si>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</si>
  <si>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</si>
  <si>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</si>
  <si>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</si>
  <si>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</si>
  <si>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</si>
  <si>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</si>
  <si>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</si>
  <si>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</si>
  <si>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</si>
  <si>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</si>
  <si>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</si>
  <si>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</si>
  <si>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</si>
  <si>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</si>
  <si>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</si>
  <si>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</si>
  <si>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</si>
  <si>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</si>
  <si>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</si>
  <si>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</si>
  <si>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</si>
  <si>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</si>
  <si>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</si>
  <si>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</si>
  <si>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</si>
  <si>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</si>
  <si>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</si>
  <si>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</si>
  <si>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</si>
  <si>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</si>
  <si>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</si>
  <si>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</si>
  <si>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</si>
  <si>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</si>
  <si>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</si>
  <si>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</si>
  <si>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</si>
  <si>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</si>
  <si>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</si>
  <si>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</si>
  <si>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</si>
  <si>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</si>
  <si>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</si>
  <si>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</si>
  <si>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</si>
  <si>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</si>
  <si>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</si>
  <si>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</si>
  <si>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</si>
  <si>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</si>
  <si>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</si>
  <si>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</si>
  <si>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</si>
  <si>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</si>
  <si>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</si>
  <si>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</si>
  <si>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</si>
  <si>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</si>
  <si>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</si>
  <si>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</si>
  <si>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</si>
  <si>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</si>
  <si>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</si>
  <si>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</si>
  <si>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</si>
  <si>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</si>
  <si>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</si>
  <si>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</si>
  <si>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</si>
  <si>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</si>
  <si>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</si>
  <si>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</si>
  <si>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</si>
  <si>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</si>
  <si>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</si>
  <si>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</si>
  <si>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</si>
  <si>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</si>
  <si>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</si>
  <si>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</si>
  <si>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</si>
  <si>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</si>
  <si>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</si>
  <si>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</si>
  <si>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</si>
  <si>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</si>
  <si>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</si>
  <si>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</si>
  <si>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</si>
  <si>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</si>
  <si>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</si>
  <si>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</si>
  <si>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</si>
  <si>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</si>
  <si>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</si>
  <si>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</si>
  <si>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</si>
  <si>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</si>
  <si>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</si>
  <si>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</si>
  <si>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</si>
  <si>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</si>
  <si>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</si>
  <si>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</si>
  <si>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</si>
  <si>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</si>
  <si>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</si>
  <si>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</si>
  <si>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</si>
  <si>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</si>
  <si>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</si>
  <si>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</si>
  <si>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</si>
  <si>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</si>
  <si>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</si>
  <si>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</si>
  <si>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</si>
  <si>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</si>
  <si>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</si>
  <si>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</si>
  <si>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</si>
  <si>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</si>
  <si>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</si>
  <si>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</si>
  <si>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</si>
  <si>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</si>
  <si>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</si>
  <si>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</si>
  <si>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</si>
  <si>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</si>
  <si>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</si>
  <si>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</si>
  <si>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</si>
  <si>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</si>
  <si>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</si>
  <si>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</si>
  <si>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</si>
  <si>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</si>
  <si>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</si>
  <si>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</si>
  <si>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</si>
  <si>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</si>
  <si>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</si>
  <si>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</si>
  <si>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</si>
  <si>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</si>
  <si>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</si>
  <si>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</si>
  <si>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</si>
  <si>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</si>
  <si>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</si>
  <si>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</si>
  <si>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</si>
  <si>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</si>
  <si>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</si>
  <si>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</si>
  <si>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</si>
  <si>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</si>
  <si>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</si>
  <si>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</si>
  <si>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</si>
  <si>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</si>
  <si>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</si>
  <si>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</si>
  <si>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</si>
  <si>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</si>
  <si>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</si>
  <si>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</si>
  <si>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</si>
  <si>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</si>
  <si>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</si>
  <si>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</si>
  <si>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</si>
  <si>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</si>
  <si>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</si>
  <si>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</si>
  <si>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</si>
  <si>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</si>
  <si>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</si>
  <si>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</si>
  <si>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</si>
  <si>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</si>
  <si>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</si>
  <si>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</si>
  <si>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</si>
  <si>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</si>
  <si>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</si>
  <si>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</si>
  <si>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</si>
  <si>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</si>
  <si>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</si>
  <si>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</si>
  <si>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</si>
  <si>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</si>
  <si>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</si>
  <si>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</si>
  <si>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</si>
  <si>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</si>
  <si>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</si>
  <si>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</si>
  <si>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</si>
  <si>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</si>
  <si>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</si>
  <si>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</si>
  <si>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</si>
  <si>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</si>
  <si>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</si>
  <si>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</si>
  <si>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</si>
  <si>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</si>
  <si>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</si>
  <si>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</si>
  <si>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</si>
  <si>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</si>
  <si>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</si>
  <si>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</si>
  <si>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</si>
  <si>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</si>
  <si>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</si>
  <si>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</si>
  <si>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</si>
  <si>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</si>
  <si>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</si>
  <si>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</si>
  <si>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</si>
  <si>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</si>
  <si>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</si>
  <si>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</si>
  <si>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</si>
  <si>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</si>
  <si>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</si>
  <si>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</si>
  <si>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</si>
  <si>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</si>
  <si>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</si>
  <si>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</si>
  <si>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</si>
  <si>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</si>
  <si>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</si>
  <si>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</si>
  <si>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</si>
  <si>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</si>
  <si>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</si>
  <si>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</si>
  <si>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</si>
  <si>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</si>
  <si>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</si>
  <si>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</si>
  <si>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</si>
  <si>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</si>
  <si>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</si>
  <si>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</si>
  <si>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</si>
  <si>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</si>
  <si>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</si>
  <si>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</si>
  <si>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</si>
  <si>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</si>
  <si>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</si>
  <si>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</si>
  <si>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</si>
  <si>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</si>
  <si>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</si>
  <si>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</si>
  <si>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</si>
  <si>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</si>
  <si>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</si>
  <si>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</si>
  <si>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</si>
  <si>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</si>
  <si>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</si>
  <si>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</si>
  <si>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</si>
  <si>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</si>
  <si>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</si>
  <si>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</si>
  <si>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</si>
  <si>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</si>
  <si>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</si>
  <si>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</si>
  <si>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</si>
  <si>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</si>
  <si>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</si>
  <si>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</si>
  <si>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</si>
  <si>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</si>
  <si>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</si>
  <si>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</si>
  <si>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</si>
  <si>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</si>
  <si>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</si>
  <si>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</si>
  <si>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</si>
  <si>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</si>
  <si>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</si>
  <si>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</si>
  <si>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</si>
  <si>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</si>
  <si>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</si>
  <si>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</si>
  <si>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</si>
  <si>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</si>
  <si>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</si>
  <si>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</si>
  <si>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</si>
  <si>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</si>
  <si>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</si>
  <si>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</si>
  <si>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</si>
  <si>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</si>
  <si>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</si>
  <si>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</si>
  <si>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</si>
  <si>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</si>
  <si>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</si>
  <si>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</si>
  <si>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</si>
  <si>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</si>
  <si>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</si>
  <si>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</si>
  <si>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</si>
  <si>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</si>
  <si>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</si>
  <si>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</si>
  <si>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</si>
  <si>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</si>
  <si>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</si>
  <si>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</si>
  <si>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</si>
  <si>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</si>
  <si>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</si>
  <si>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</si>
  <si>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</si>
  <si>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</si>
  <si>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</si>
  <si>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</si>
  <si>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</si>
  <si>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</si>
  <si>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</si>
  <si>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</si>
  <si>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</si>
  <si>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</si>
  <si>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</si>
  <si>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</si>
  <si>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</si>
  <si>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</si>
  <si>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</si>
  <si>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</si>
  <si>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</si>
  <si>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</si>
  <si>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</si>
  <si>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</si>
  <si>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</si>
  <si>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</si>
  <si>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</si>
  <si>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</si>
  <si>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</si>
  <si>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</si>
  <si>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</si>
  <si>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</si>
  <si>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</si>
  <si>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</si>
  <si>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</si>
  <si>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</si>
  <si>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</si>
  <si>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</si>
  <si>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</si>
  <si>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</si>
  <si>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</si>
  <si>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</si>
  <si>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</si>
  <si>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</si>
  <si>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</si>
  <si>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</si>
  <si>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</si>
  <si>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</si>
  <si>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</si>
  <si>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</si>
  <si>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</si>
  <si>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</si>
  <si>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</si>
  <si>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</si>
  <si>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</si>
  <si>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</si>
  <si>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</si>
  <si>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</si>
  <si>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</si>
  <si>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</si>
  <si>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</si>
  <si>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</si>
  <si>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</si>
  <si>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</si>
  <si>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</si>
  <si>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</si>
  <si>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</si>
  <si>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</si>
  <si>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</si>
  <si>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</si>
  <si>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</si>
  <si>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</si>
  <si>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</si>
  <si>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</si>
  <si>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</si>
  <si>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</si>
  <si>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</si>
  <si>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</si>
  <si>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</si>
  <si>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</si>
  <si>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</si>
  <si>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</si>
  <si>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</si>
  <si>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</si>
  <si>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</si>
  <si>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</si>
  <si>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</si>
  <si>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</si>
  <si>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</si>
  <si>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</si>
  <si>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</si>
  <si>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</si>
  <si>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</si>
  <si>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</si>
  <si>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</si>
  <si>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</si>
  <si>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</si>
  <si>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</si>
  <si>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</si>
  <si>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</si>
  <si>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</si>
  <si>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</si>
  <si>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</si>
  <si>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</si>
  <si>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</si>
  <si>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</si>
  <si>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</si>
  <si>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</si>
  <si>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</si>
  <si>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</si>
  <si>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</si>
  <si>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</si>
  <si>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</si>
  <si>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</si>
  <si>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</si>
  <si>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</si>
  <si>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</si>
  <si>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</si>
  <si>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</si>
  <si>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</si>
  <si>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</si>
  <si>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</si>
  <si>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</si>
  <si>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</si>
  <si>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</si>
  <si>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</si>
  <si>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</si>
  <si>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</si>
  <si>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</si>
  <si>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</si>
  <si>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</si>
  <si>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</si>
  <si>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</si>
  <si>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</si>
  <si>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</si>
  <si>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</si>
  <si>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</si>
  <si>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</si>
  <si>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</si>
  <si>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</si>
  <si>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</si>
  <si>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</si>
  <si>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</si>
  <si>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</si>
  <si>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</si>
  <si>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</si>
  <si>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</si>
  <si>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</si>
  <si>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</si>
  <si>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</si>
  <si>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</si>
  <si>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</si>
  <si>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</si>
  <si>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</si>
  <si>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</si>
  <si>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</si>
  <si>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</si>
  <si>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</si>
  <si>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</si>
  <si>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</si>
  <si>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</si>
  <si>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</si>
  <si>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</si>
  <si>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</si>
  <si>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</si>
  <si>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</si>
  <si>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</si>
  <si>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</si>
  <si>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</si>
  <si>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</si>
  <si>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</si>
  <si>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</si>
  <si>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</si>
  <si>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</si>
  <si>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</si>
  <si>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</si>
  <si>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</si>
  <si>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</si>
  <si>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</si>
  <si>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</si>
  <si>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</si>
  <si>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</si>
  <si>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</si>
  <si>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</si>
  <si>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</si>
  <si>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</si>
  <si>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</si>
  <si>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</si>
  <si>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</si>
  <si>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</si>
  <si>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</si>
  <si>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</si>
  <si>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</si>
  <si>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</si>
  <si>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</si>
  <si>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</si>
  <si>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</si>
  <si>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</si>
  <si>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</si>
  <si>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</si>
  <si>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</si>
  <si>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</si>
  <si>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</si>
  <si>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</si>
  <si>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</si>
  <si>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</si>
  <si>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</si>
  <si>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</si>
  <si>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</si>
  <si>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</si>
  <si>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</si>
  <si>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</si>
  <si>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</si>
  <si>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</si>
  <si>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</si>
  <si>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</si>
  <si>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</si>
  <si>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</si>
  <si>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</si>
  <si>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</si>
  <si>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</si>
  <si>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</si>
  <si>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</si>
  <si>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</si>
  <si>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</si>
  <si>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</si>
  <si>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</si>
  <si>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</si>
  <si>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</si>
  <si>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</si>
  <si>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</si>
  <si>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</si>
  <si>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</si>
  <si>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</si>
  <si>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</si>
  <si>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</si>
  <si>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</si>
  <si>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</si>
  <si>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</si>
  <si>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</si>
  <si>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</si>
  <si>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</si>
  <si>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</si>
  <si>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</si>
  <si>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</si>
  <si>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</si>
  <si>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</si>
  <si>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</si>
  <si>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</si>
  <si>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</si>
  <si>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</si>
  <si>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</si>
  <si>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</si>
  <si>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</si>
  <si>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</si>
  <si>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</si>
  <si>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</si>
  <si>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</si>
  <si>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</si>
  <si>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</si>
  <si>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</si>
  <si>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</si>
  <si>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</si>
  <si>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</si>
  <si>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</si>
  <si>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</si>
  <si>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</si>
  <si>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</si>
  <si>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</si>
  <si>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</si>
  <si>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</si>
  <si>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</si>
  <si>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</si>
  <si>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</si>
  <si>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</si>
  <si>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</si>
  <si>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</si>
  <si>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</si>
  <si>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</si>
  <si>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</si>
  <si>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</si>
  <si>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</si>
  <si>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</si>
  <si>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</si>
  <si>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</si>
  <si>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</si>
  <si>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</si>
  <si>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</si>
  <si>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</si>
  <si>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</si>
  <si>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</si>
  <si>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</si>
  <si>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</si>
  <si>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</si>
  <si>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</si>
  <si>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</si>
  <si>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</si>
  <si>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</si>
  <si>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</si>
  <si>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</si>
  <si>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</si>
  <si>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</si>
  <si>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</si>
  <si>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</si>
  <si>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</si>
  <si>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</si>
  <si>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</si>
  <si>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</si>
  <si>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</si>
  <si>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</si>
  <si>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</si>
  <si>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</si>
  <si>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</si>
  <si>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</si>
  <si>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</si>
  <si>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</si>
  <si>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</si>
  <si>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</si>
  <si>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</si>
  <si>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</si>
  <si>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</si>
  <si>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</si>
  <si>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</si>
  <si>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</si>
  <si>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</si>
  <si>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</si>
  <si>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</si>
  <si>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</si>
  <si>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</si>
  <si>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</si>
  <si>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</si>
  <si>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</si>
  <si>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</si>
  <si>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</si>
  <si>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</si>
  <si>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</si>
  <si>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</si>
  <si>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</si>
  <si>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</si>
  <si>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</si>
  <si>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</si>
  <si>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</si>
  <si>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</si>
  <si>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</si>
  <si>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</si>
  <si>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</si>
  <si>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</si>
  <si>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</si>
  <si>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</si>
  <si>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</si>
  <si>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</si>
  <si>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</si>
  <si>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</si>
  <si>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</si>
  <si>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</si>
  <si>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</si>
  <si>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</si>
  <si>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</si>
  <si>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</si>
  <si>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</si>
  <si>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</si>
  <si>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</si>
  <si>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</si>
  <si>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</si>
  <si>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</si>
  <si>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</si>
  <si>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</si>
  <si>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</si>
  <si>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</si>
  <si>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</si>
  <si>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</si>
  <si>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</si>
  <si>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</si>
  <si>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</si>
  <si>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</si>
  <si>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</si>
  <si>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</si>
  <si>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</si>
  <si>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</si>
  <si>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</si>
  <si>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</si>
  <si>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</si>
  <si>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</si>
  <si>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</si>
  <si>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</si>
  <si>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</si>
  <si>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</si>
  <si>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</si>
  <si>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</si>
  <si>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</si>
  <si>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</si>
  <si>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</si>
  <si>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</si>
  <si>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</si>
  <si>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</si>
  <si>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</si>
  <si>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</si>
  <si>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</si>
  <si>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</si>
  <si>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</si>
  <si>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</si>
  <si>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</si>
  <si>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</si>
  <si>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</si>
  <si>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</si>
  <si>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</si>
  <si>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</si>
  <si>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</si>
  <si>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</si>
  <si>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</si>
  <si>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</si>
  <si>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</si>
  <si>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</si>
  <si>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</si>
  <si>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</si>
  <si>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</si>
  <si>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</si>
  <si>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</si>
  <si>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</si>
  <si>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</si>
  <si>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</si>
  <si>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</si>
  <si>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</si>
  <si>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</si>
  <si>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</si>
  <si>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</si>
  <si>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</si>
  <si>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</si>
  <si>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</si>
  <si>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</si>
  <si>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</si>
  <si>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</si>
  <si>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</si>
  <si>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</si>
  <si>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</si>
  <si>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</si>
  <si>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</si>
  <si>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</si>
  <si>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</si>
  <si>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</si>
  <si>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</si>
  <si>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</si>
  <si>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</si>
  <si>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</si>
  <si>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</si>
  <si>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</si>
  <si>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</si>
  <si>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</si>
  <si>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</si>
  <si>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</si>
  <si>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</si>
  <si>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</si>
  <si>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</si>
  <si>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</si>
  <si>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</si>
  <si>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</si>
  <si>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</si>
  <si>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</si>
  <si>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</si>
  <si>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</si>
  <si>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</si>
  <si>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</si>
  <si>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</si>
  <si>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</si>
  <si>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</si>
  <si>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</si>
  <si>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</si>
  <si>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</si>
  <si>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</si>
  <si>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</si>
  <si>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</si>
  <si>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</si>
  <si>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</si>
  <si>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</si>
  <si>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</si>
  <si>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</si>
  <si>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</si>
  <si>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</si>
  <si>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</si>
  <si>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</si>
  <si>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</si>
  <si>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</si>
  <si>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</si>
  <si>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</si>
  <si>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</si>
  <si>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</si>
  <si>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</si>
  <si>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</si>
  <si>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</si>
  <si>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</si>
  <si>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</si>
  <si>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</si>
  <si>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</si>
  <si>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</si>
  <si>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</si>
  <si>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</si>
  <si>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</si>
  <si>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</si>
  <si>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</si>
  <si>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</si>
  <si>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</si>
  <si>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</si>
  <si>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</si>
  <si>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</si>
  <si>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</si>
  <si>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</si>
  <si>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</si>
  <si>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</si>
  <si>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</si>
  <si>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</si>
  <si>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</si>
  <si>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</si>
  <si>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</si>
  <si>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</si>
  <si>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</si>
  <si>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</si>
  <si>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</si>
  <si>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</si>
  <si>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</si>
  <si>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</si>
  <si>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</si>
  <si>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</si>
  <si>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</si>
  <si>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</si>
  <si>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</si>
  <si>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</si>
  <si>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</si>
  <si>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</si>
  <si>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</si>
  <si>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</si>
  <si>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</si>
  <si>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</si>
  <si>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</si>
  <si>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</si>
  <si>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</si>
  <si>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</si>
  <si>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</si>
  <si>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</si>
  <si>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</si>
  <si>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</si>
  <si>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</si>
  <si>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</si>
  <si>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</si>
  <si>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</si>
  <si>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</si>
  <si>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</si>
  <si>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</si>
  <si>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</si>
  <si>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</si>
  <si>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</si>
  <si>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</si>
  <si>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</si>
  <si>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</si>
  <si>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</si>
  <si>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</si>
  <si>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</si>
  <si>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</si>
  <si>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</si>
  <si>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</si>
  <si>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</si>
  <si>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</si>
  <si>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</si>
  <si>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</si>
  <si>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</si>
  <si>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</si>
  <si>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</si>
  <si>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</si>
  <si>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</si>
  <si>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</si>
  <si>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</si>
  <si>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</si>
  <si>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</si>
  <si>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</si>
  <si>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</si>
  <si>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</si>
  <si>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</si>
  <si>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</si>
  <si>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</si>
  <si>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</si>
  <si>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</si>
  <si>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</si>
  <si>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</si>
  <si>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</si>
  <si>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</si>
  <si>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</si>
  <si>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</si>
  <si>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</si>
  <si>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</si>
  <si>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</si>
  <si>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</si>
  <si>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</si>
  <si>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</si>
  <si>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</si>
  <si>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</si>
  <si>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</si>
  <si>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</si>
  <si>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</si>
  <si>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</si>
  <si>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</si>
  <si>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</si>
  <si>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</si>
  <si>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</si>
  <si>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</si>
  <si>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</si>
  <si>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</si>
  <si>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</si>
  <si>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</si>
  <si>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</si>
  <si>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</si>
  <si>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</si>
  <si>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</si>
  <si>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</si>
  <si>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</si>
  <si>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</si>
  <si>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</si>
  <si>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</si>
  <si>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</si>
  <si>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</si>
  <si>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</si>
  <si>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</si>
  <si>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</si>
  <si>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</si>
  <si>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</si>
  <si>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</si>
  <si>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</si>
  <si>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</si>
  <si>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</si>
  <si>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</si>
  <si>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</si>
  <si>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</si>
  <si>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</si>
  <si>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</si>
  <si>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</si>
  <si>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</si>
  <si>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</si>
  <si>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</si>
  <si>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</si>
  <si>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</si>
  <si>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</si>
  <si>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</si>
  <si>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</si>
  <si>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</si>
  <si>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</si>
  <si>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</si>
  <si>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</si>
  <si>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</si>
  <si>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</si>
  <si>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</si>
  <si>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</si>
  <si>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</si>
  <si>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</si>
  <si>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</si>
  <si>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</si>
  <si>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</si>
  <si>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</si>
  <si>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</si>
  <si>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</si>
  <si>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</si>
  <si>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</si>
  <si>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</si>
  <si>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</si>
  <si>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</si>
  <si>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</si>
  <si>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</si>
  <si>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</si>
  <si>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</si>
  <si>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</si>
  <si>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</si>
  <si>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</si>
  <si>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</si>
  <si>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</si>
  <si>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</si>
  <si>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</si>
  <si>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</si>
  <si>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</si>
  <si>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</si>
  <si>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</si>
  <si>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</si>
  <si>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</si>
  <si>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</si>
  <si>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</si>
  <si>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</si>
  <si>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</si>
  <si>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</si>
  <si>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</si>
  <si>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</si>
  <si>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</si>
  <si>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</si>
  <si>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</si>
  <si>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</si>
  <si>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</si>
  <si>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</si>
  <si>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</si>
  <si>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</si>
  <si>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</si>
  <si>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</si>
  <si>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</si>
  <si>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</si>
  <si>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</si>
  <si>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</si>
  <si>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</si>
  <si>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</si>
  <si>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</si>
  <si>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</si>
  <si>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</si>
  <si>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</si>
  <si>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</si>
  <si>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</si>
  <si>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</si>
  <si>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</si>
  <si>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</si>
  <si>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</si>
  <si>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</si>
  <si>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</si>
  <si>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</si>
  <si>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</si>
  <si>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</si>
  <si>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</si>
  <si>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</si>
  <si>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</si>
  <si>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</si>
  <si>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</si>
  <si>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</si>
  <si>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</si>
  <si>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</si>
  <si>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</si>
  <si>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</si>
  <si>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</si>
  <si>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</si>
  <si>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</si>
  <si>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</si>
  <si>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</si>
  <si>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</si>
  <si>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</si>
  <si>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</si>
  <si>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</si>
  <si>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</si>
  <si>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</si>
  <si>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</si>
  <si>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</si>
  <si>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</si>
  <si>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</si>
  <si>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</si>
  <si>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</si>
  <si>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</si>
  <si>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</si>
  <si>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</si>
  <si>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</si>
  <si>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</si>
  <si>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</si>
  <si>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</si>
  <si>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</si>
  <si>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</si>
  <si>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</si>
  <si>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</si>
  <si>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</si>
  <si>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</si>
  <si>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</si>
  <si>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</si>
  <si>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</si>
  <si>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</si>
  <si>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</si>
  <si>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</si>
  <si>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</si>
  <si>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</si>
  <si>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</si>
  <si>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</si>
  <si>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</si>
  <si>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</si>
  <si>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</si>
  <si>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</si>
  <si>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</si>
  <si>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</si>
  <si>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</si>
  <si>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</si>
  <si>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</si>
  <si>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</si>
  <si>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</si>
  <si>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</si>
  <si>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</si>
  <si>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</si>
  <si>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</si>
  <si>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</si>
  <si>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</si>
  <si>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</si>
  <si>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</si>
  <si>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</si>
  <si>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</si>
  <si>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</si>
  <si>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</si>
  <si>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</si>
  <si>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</si>
  <si>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</si>
  <si>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</si>
  <si>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</si>
  <si>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</si>
  <si>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</si>
  <si>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</si>
  <si>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</si>
  <si>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</si>
  <si>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</si>
  <si>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</si>
  <si>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</si>
  <si>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</si>
  <si>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</si>
  <si>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</si>
  <si>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</si>
  <si>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</si>
  <si>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</si>
  <si>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</si>
  <si>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</si>
  <si>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</si>
  <si>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</si>
  <si>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</si>
  <si>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</si>
  <si>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</si>
  <si>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</si>
  <si>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</si>
  <si>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</si>
  <si>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</si>
  <si>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</si>
  <si>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</si>
  <si>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</si>
  <si>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</si>
  <si>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</si>
  <si>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</si>
  <si>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</si>
  <si>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</si>
  <si>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</si>
  <si>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</si>
  <si>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</si>
  <si>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</si>
  <si>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</si>
  <si>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</si>
  <si>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</si>
  <si>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</si>
  <si>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</si>
  <si>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</si>
  <si>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</si>
  <si>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</si>
  <si>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</si>
  <si>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</si>
  <si>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</si>
  <si>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</si>
  <si>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</si>
  <si>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</si>
  <si>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</si>
  <si>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</si>
  <si>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</si>
  <si>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</si>
  <si>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</si>
  <si>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</si>
  <si>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</si>
  <si>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</si>
  <si>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</si>
  <si>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</si>
  <si>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</si>
  <si>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</si>
  <si>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</si>
  <si>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</si>
  <si>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</si>
  <si>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</si>
  <si>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</si>
  <si>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</si>
  <si>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</si>
  <si>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</si>
  <si>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</si>
  <si>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</si>
  <si>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</si>
  <si>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</si>
  <si>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</si>
  <si>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</si>
  <si>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</si>
  <si>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</si>
  <si>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</si>
  <si>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</si>
  <si>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</si>
  <si>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</si>
  <si>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</si>
  <si>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</si>
  <si>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</si>
  <si>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</si>
  <si>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</si>
  <si>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</si>
  <si>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</si>
  <si>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</si>
  <si>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</si>
  <si>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</si>
  <si>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</si>
  <si>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</si>
  <si>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</si>
  <si>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</si>
  <si>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</si>
  <si>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</si>
  <si>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</si>
  <si>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</si>
  <si>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</si>
  <si>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</si>
  <si>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</si>
  <si>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</si>
  <si>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</si>
  <si>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</si>
  <si>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</si>
  <si>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</si>
  <si>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</si>
  <si>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</si>
  <si>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</si>
  <si>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</si>
  <si>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</si>
  <si>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</si>
  <si>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</si>
  <si>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</si>
  <si>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</si>
  <si>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</si>
  <si>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</si>
  <si>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</si>
  <si>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</si>
  <si>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</si>
  <si>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</si>
  <si>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</si>
  <si>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</si>
  <si>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</si>
  <si>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</si>
  <si>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</si>
  <si>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</si>
  <si>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</si>
  <si>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</si>
  <si>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</si>
  <si>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</si>
  <si>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</si>
  <si>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</si>
  <si>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</si>
  <si>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</si>
  <si>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</si>
  <si>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</si>
  <si>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</si>
  <si>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</si>
  <si>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</si>
  <si>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</si>
  <si>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</si>
  <si>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</si>
  <si>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</si>
  <si>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</si>
  <si>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</si>
  <si>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</si>
  <si>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</si>
  <si>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</si>
  <si>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</si>
  <si>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</si>
  <si>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</si>
  <si>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</si>
  <si>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</si>
  <si>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</si>
  <si>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</si>
  <si>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</si>
  <si>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</si>
  <si>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</si>
  <si>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</si>
  <si>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</si>
  <si>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</si>
  <si>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</si>
  <si>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</si>
  <si>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</si>
  <si>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</si>
  <si>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</si>
  <si>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</si>
  <si>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</si>
  <si>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</si>
  <si>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</si>
  <si>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</si>
  <si>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</si>
  <si>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</si>
  <si>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</si>
  <si>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</si>
  <si>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</si>
  <si>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</si>
  <si>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</si>
  <si>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</si>
  <si>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</si>
  <si>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</si>
  <si>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</si>
  <si>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</si>
  <si>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</si>
  <si>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</si>
  <si>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</si>
  <si>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</si>
  <si>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</si>
  <si>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</si>
  <si>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</si>
  <si>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</si>
  <si>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</si>
  <si>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</si>
  <si>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</si>
  <si>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</si>
  <si>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</si>
  <si>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</si>
  <si>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</si>
  <si>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</si>
  <si>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</si>
  <si>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</si>
  <si>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</si>
  <si>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</si>
  <si>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</si>
  <si>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</si>
  <si>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</si>
  <si>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</si>
  <si>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</si>
  <si>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</si>
  <si>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</si>
  <si>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</si>
  <si>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</si>
  <si>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</si>
  <si>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</si>
  <si>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</si>
  <si>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</si>
  <si>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</si>
  <si>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</si>
  <si>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</si>
  <si>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</si>
  <si>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</si>
  <si>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</si>
  <si>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</si>
  <si>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</si>
  <si>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</si>
  <si>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</si>
  <si>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</si>
  <si>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</si>
  <si>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</si>
  <si>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</si>
  <si>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</si>
  <si>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</si>
  <si>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</si>
  <si>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</si>
  <si>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</si>
  <si>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</si>
  <si>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</si>
  <si>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</si>
  <si>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</si>
  <si>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</si>
  <si>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</si>
  <si>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</si>
  <si>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</si>
  <si>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</si>
  <si>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</si>
  <si>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</si>
  <si>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</si>
  <si>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</si>
  <si>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</si>
  <si>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</si>
  <si>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</si>
  <si>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</si>
  <si>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</si>
  <si>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</si>
  <si>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</si>
  <si>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</si>
  <si>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</si>
  <si>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</si>
  <si>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</si>
  <si>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</si>
  <si>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</si>
  <si>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</si>
  <si>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</si>
  <si>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</si>
  <si>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</si>
  <si>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</si>
  <si>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</si>
  <si>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</si>
  <si>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</si>
  <si>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</si>
  <si>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</si>
  <si>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</si>
  <si>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</si>
  <si>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</si>
  <si>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</si>
  <si>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</si>
  <si>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</si>
  <si>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</si>
  <si>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</si>
  <si>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</si>
  <si>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</si>
  <si>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</si>
  <si>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</si>
  <si>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</si>
  <si>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</si>
  <si>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</si>
  <si>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</si>
  <si>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</si>
  <si>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</si>
  <si>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</si>
  <si>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</si>
  <si>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</si>
  <si>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</si>
  <si>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</si>
  <si>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</si>
  <si>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</si>
  <si>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</si>
  <si>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</si>
  <si>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</si>
  <si>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</si>
  <si>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</si>
  <si>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</si>
  <si>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</si>
  <si>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</si>
  <si>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</si>
  <si>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</si>
  <si>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</si>
  <si>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</si>
  <si>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</si>
  <si>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</si>
  <si>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</si>
  <si>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</si>
  <si>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</si>
  <si>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</si>
  <si>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</si>
  <si>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</si>
  <si>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</si>
  <si>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</si>
  <si>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</si>
  <si>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</si>
  <si>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</si>
  <si>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</si>
  <si>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</si>
  <si>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</si>
  <si>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</si>
  <si>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</si>
  <si>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</si>
  <si>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</si>
  <si>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</si>
  <si>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</si>
  <si>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</si>
  <si>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</si>
  <si>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</si>
  <si>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</si>
  <si>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</si>
  <si>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</si>
  <si>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</si>
  <si>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</si>
  <si>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</si>
  <si>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</si>
  <si>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</si>
  <si>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</si>
  <si>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</si>
  <si>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</si>
  <si>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</si>
  <si>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</si>
  <si>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</si>
  <si>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</si>
  <si>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</si>
  <si>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</si>
  <si>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</si>
  <si>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</si>
  <si>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</si>
  <si>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</si>
  <si>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</si>
  <si>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</si>
  <si>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</si>
  <si>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</si>
  <si>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</si>
  <si>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</si>
  <si>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</si>
  <si>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</si>
  <si>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</si>
  <si>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</si>
  <si>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</si>
  <si>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</si>
  <si>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</si>
  <si>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</si>
  <si>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</si>
  <si>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</si>
  <si>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</si>
  <si>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</si>
  <si>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</si>
  <si>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</si>
  <si>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</si>
  <si>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</si>
  <si>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</si>
  <si>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</si>
  <si>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</si>
  <si>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</si>
  <si>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</si>
  <si>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</si>
  <si>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</si>
  <si>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</si>
  <si>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</si>
  <si>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</si>
  <si>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</si>
  <si>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</si>
  <si>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</si>
  <si>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</si>
  <si>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</si>
  <si>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</si>
  <si>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</si>
  <si>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</si>
  <si>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</si>
  <si>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</si>
  <si>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</si>
  <si>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</si>
  <si>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</si>
  <si>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</si>
  <si>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</si>
  <si>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</si>
  <si>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</si>
  <si>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</si>
  <si>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</si>
  <si>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</si>
  <si>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</si>
  <si>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</si>
  <si>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</si>
  <si>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</si>
  <si>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</si>
  <si>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</si>
  <si>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</si>
  <si>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</si>
  <si>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</si>
  <si>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</si>
  <si>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</si>
  <si>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</si>
  <si>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</si>
  <si>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</si>
  <si>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</si>
  <si>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</si>
  <si>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</si>
  <si>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</si>
  <si>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</si>
  <si>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</si>
  <si>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</si>
  <si>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</si>
  <si>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</si>
  <si>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</si>
  <si>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</si>
  <si>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</si>
  <si>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</si>
  <si>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</si>
  <si>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</si>
  <si>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</si>
  <si>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</si>
  <si>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</si>
  <si>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</si>
  <si>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</si>
  <si>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</si>
  <si>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</si>
  <si>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</si>
  <si>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</si>
  <si>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</si>
  <si>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</si>
  <si>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</si>
  <si>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</si>
  <si>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</si>
  <si>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</si>
  <si>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</si>
  <si>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</si>
  <si>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</si>
  <si>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</si>
  <si>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</si>
  <si>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</si>
  <si>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</si>
  <si>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</si>
  <si>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</si>
  <si>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</si>
  <si>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</si>
  <si>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</si>
  <si>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</si>
  <si>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</si>
  <si>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</si>
  <si>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</si>
  <si>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</si>
  <si>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</si>
  <si>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</si>
  <si>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</si>
  <si>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</si>
  <si>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</si>
  <si>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</si>
  <si>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</si>
  <si>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</si>
  <si>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</si>
  <si>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</si>
  <si>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</si>
  <si>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</si>
  <si>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</si>
  <si>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</si>
  <si>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</si>
  <si>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</si>
  <si>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</si>
  <si>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</si>
  <si>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</si>
  <si>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</si>
  <si>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</si>
  <si>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</si>
  <si>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</si>
  <si>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</si>
  <si>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</si>
  <si>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</si>
  <si>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</si>
  <si>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</si>
  <si>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</si>
  <si>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</si>
  <si>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</si>
  <si>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</si>
  <si>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</si>
  <si>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</si>
  <si>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</si>
  <si>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</si>
  <si>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</si>
  <si>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</si>
  <si>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</si>
  <si>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</si>
  <si>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</si>
  <si>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</si>
  <si>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</si>
  <si>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</si>
  <si>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</si>
  <si>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</si>
  <si>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</si>
  <si>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</si>
  <si>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</si>
  <si>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</si>
  <si>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</si>
  <si>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</si>
  <si>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</si>
  <si>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</si>
  <si>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</si>
  <si>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</si>
  <si>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</si>
  <si>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</si>
  <si>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</si>
  <si>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</si>
  <si>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</si>
  <si>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</si>
  <si>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</si>
  <si>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</si>
  <si>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</si>
  <si>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</si>
  <si>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</si>
  <si>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</si>
  <si>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</si>
  <si>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</si>
  <si>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</si>
  <si>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</si>
  <si>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</si>
  <si>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</si>
  <si>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</si>
  <si>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</si>
  <si>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</si>
  <si>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</si>
  <si>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</si>
  <si>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</si>
  <si>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</si>
  <si>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</si>
  <si>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</si>
  <si>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</si>
  <si>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</si>
  <si>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</si>
  <si>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</si>
  <si>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</si>
  <si>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</si>
  <si>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</si>
  <si>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</si>
  <si>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</si>
  <si>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</si>
  <si>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</si>
  <si>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</si>
  <si>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</si>
  <si>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</si>
  <si>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</si>
  <si>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</si>
  <si>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</si>
  <si>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</si>
  <si>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</si>
  <si>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</si>
  <si>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</si>
  <si>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</si>
  <si>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</si>
  <si>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</si>
  <si>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</si>
  <si>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</si>
  <si>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</si>
  <si>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</si>
  <si>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</si>
  <si>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</si>
  <si>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</si>
  <si>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</si>
  <si>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</si>
  <si>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</si>
  <si>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</si>
  <si>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</si>
  <si>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</si>
  <si>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</si>
  <si>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</si>
  <si>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</si>
  <si>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</si>
  <si>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</si>
  <si>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</si>
  <si>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</si>
  <si>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</si>
  <si>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</si>
  <si>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</si>
  <si>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</si>
  <si>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</si>
  <si>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</si>
  <si>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</si>
  <si>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</si>
  <si>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</si>
  <si>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</si>
  <si>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</si>
  <si>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</si>
  <si>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</si>
  <si>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</si>
  <si>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</si>
  <si>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</si>
  <si>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</si>
  <si>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</si>
  <si>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</si>
  <si>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</si>
  <si>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</si>
  <si>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</si>
  <si>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</si>
  <si>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</si>
  <si>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</si>
  <si>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</si>
  <si>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</si>
  <si>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</si>
  <si>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</si>
  <si>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</si>
  <si>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</si>
  <si>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</si>
  <si>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</si>
  <si>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</si>
  <si>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</si>
  <si>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</si>
  <si>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</si>
  <si>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</si>
  <si>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</si>
  <si>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</si>
  <si>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</si>
  <si>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</si>
  <si>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</si>
  <si>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</si>
  <si>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</si>
  <si>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</si>
  <si>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</si>
  <si>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</si>
  <si>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</si>
  <si>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</si>
  <si>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</si>
  <si>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</si>
  <si>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</si>
  <si>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</si>
  <si>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</si>
  <si>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</si>
  <si>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</si>
  <si>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</si>
  <si>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</si>
  <si>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</si>
  <si>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</si>
  <si>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</si>
  <si>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</si>
  <si>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</si>
  <si>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</si>
  <si>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</si>
  <si>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</si>
  <si>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</si>
  <si>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</si>
  <si>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</si>
  <si>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</si>
  <si>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</si>
  <si>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</si>
  <si>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</si>
  <si>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</si>
  <si>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</si>
  <si>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</si>
  <si>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</si>
  <si>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</si>
  <si>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</si>
  <si>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</si>
  <si>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</si>
  <si>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</si>
  <si>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</si>
  <si>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</si>
  <si>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</si>
  <si>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</si>
  <si>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</si>
  <si>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</si>
  <si>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</si>
  <si>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</si>
  <si>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</si>
  <si>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</si>
  <si>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</si>
  <si>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</si>
  <si>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</si>
  <si>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</si>
  <si>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</si>
  <si>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</si>
  <si>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</si>
  <si>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</si>
  <si>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</si>
  <si>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</si>
  <si>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</si>
  <si>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</si>
  <si>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</si>
  <si>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</si>
  <si>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</si>
  <si>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</si>
  <si>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</si>
  <si>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</si>
  <si>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</si>
  <si>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</si>
  <si>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</si>
  <si>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</si>
  <si>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</si>
  <si>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</si>
  <si>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</si>
  <si>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</si>
  <si>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</si>
  <si>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</si>
  <si>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</si>
  <si>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</si>
  <si>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</si>
  <si>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</si>
  <si>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</si>
  <si>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</si>
  <si>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</si>
  <si>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</si>
  <si>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</si>
  <si>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</si>
  <si>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</si>
  <si>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</si>
  <si>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</si>
  <si>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</si>
  <si>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</si>
  <si>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</si>
  <si>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</si>
  <si>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</si>
  <si>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</si>
  <si>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</si>
  <si>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</si>
  <si>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</si>
  <si>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</si>
  <si>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</si>
  <si>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</si>
  <si>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</si>
  <si>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</si>
  <si>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</si>
  <si>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</si>
  <si>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</si>
  <si>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</si>
  <si>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</si>
  <si>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</si>
  <si>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</si>
  <si>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</si>
  <si>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</si>
  <si>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</si>
  <si>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</si>
  <si>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</si>
  <si>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</si>
  <si>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</si>
  <si>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</si>
  <si>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</si>
  <si>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</si>
  <si>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</si>
  <si>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</si>
  <si>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</si>
  <si>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</si>
  <si>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</si>
  <si>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</si>
  <si>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</si>
  <si>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</si>
  <si>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</si>
  <si>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</si>
  <si>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</si>
  <si>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</si>
  <si>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</si>
  <si>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</si>
  <si>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</si>
  <si>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</si>
  <si>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</si>
  <si>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</si>
  <si>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</si>
  <si>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</si>
  <si>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</si>
  <si>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</si>
  <si>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</si>
  <si>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</si>
  <si>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</si>
  <si>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</si>
  <si>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</si>
  <si>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</si>
  <si>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</si>
  <si>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</si>
  <si>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</si>
  <si>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</si>
  <si>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</si>
  <si>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</si>
  <si>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</si>
  <si>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</si>
  <si>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</si>
  <si>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</si>
  <si>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</si>
  <si>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</si>
  <si>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</si>
  <si>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</si>
  <si>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</si>
  <si>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</si>
  <si>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</si>
  <si>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</si>
  <si>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</si>
  <si>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</si>
  <si>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</si>
  <si>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</si>
  <si>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</si>
  <si>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</si>
  <si>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</si>
  <si>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</si>
  <si>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</si>
  <si>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</si>
  <si>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</si>
  <si>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</si>
  <si>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</si>
  <si>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</si>
  <si>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</si>
  <si>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</si>
  <si>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</si>
  <si>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</si>
  <si>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</si>
  <si>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</si>
  <si>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</si>
  <si>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</si>
  <si>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</si>
  <si>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</si>
  <si>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</si>
  <si>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</si>
  <si>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</si>
  <si>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</si>
  <si>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</si>
  <si>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</si>
  <si>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</si>
  <si>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</si>
  <si>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</si>
  <si>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</si>
  <si>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</si>
  <si>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</si>
  <si>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</si>
  <si>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</si>
  <si>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</si>
  <si>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</si>
  <si>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</si>
  <si>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</si>
  <si>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</si>
  <si>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</si>
  <si>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</si>
  <si>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</si>
  <si>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</si>
  <si>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</si>
  <si>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</si>
  <si>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</si>
  <si>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</si>
  <si>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</si>
  <si>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</si>
  <si>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</si>
  <si>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</si>
  <si>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</si>
  <si>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</si>
  <si>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</si>
  <si>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</si>
  <si>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</si>
  <si>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</si>
  <si>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</si>
  <si>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</si>
  <si>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</si>
  <si>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</si>
  <si>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</si>
  <si>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</si>
  <si>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</si>
  <si>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</si>
  <si>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</si>
  <si>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</si>
  <si>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</si>
  <si>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</si>
  <si>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</si>
  <si>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</si>
  <si>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</si>
  <si>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</si>
  <si>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</si>
  <si>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</si>
  <si>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</si>
  <si>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</si>
  <si>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</si>
  <si>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</si>
  <si>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</si>
  <si>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</si>
  <si>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</si>
  <si>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</si>
  <si>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</si>
  <si>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</si>
  <si>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</si>
  <si>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</si>
  <si>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</si>
  <si>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</si>
  <si>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</si>
  <si>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</si>
  <si>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</si>
  <si>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</si>
  <si>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</si>
  <si>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</si>
  <si>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</si>
  <si>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</si>
  <si>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</si>
  <si>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</si>
  <si>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</si>
  <si>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</si>
  <si>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</si>
  <si>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</si>
  <si>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</si>
  <si>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</si>
  <si>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</si>
  <si>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</si>
  <si>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</si>
  <si>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</si>
  <si>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</si>
  <si>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</si>
  <si>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</si>
  <si>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</si>
  <si>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</si>
  <si>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</si>
  <si>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</si>
  <si>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</si>
  <si>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</si>
  <si>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</si>
  <si>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</si>
  <si>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</si>
  <si>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</si>
  <si>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</si>
  <si>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</si>
  <si>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</si>
  <si>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</si>
  <si>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</si>
  <si>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</si>
  <si>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</si>
  <si>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</si>
  <si>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</si>
  <si>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</si>
  <si>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</si>
  <si>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</si>
  <si>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</si>
  <si>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</si>
  <si>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</si>
  <si>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</si>
  <si>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</si>
  <si>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</si>
  <si>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</si>
  <si>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</si>
  <si>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</si>
  <si>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</si>
  <si>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</si>
  <si>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</si>
  <si>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</si>
  <si>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</si>
  <si>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</si>
  <si>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</si>
  <si>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</si>
  <si>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</si>
  <si>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</si>
  <si>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</si>
  <si>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</si>
  <si>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</si>
  <si>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</si>
  <si>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</si>
  <si>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</si>
  <si>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</si>
  <si>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</si>
  <si>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</si>
  <si>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</si>
  <si>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</si>
  <si>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</si>
  <si>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</si>
  <si>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</si>
  <si>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</si>
  <si>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</si>
  <si>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</si>
  <si>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</si>
  <si>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</si>
  <si>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</si>
  <si>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</si>
  <si>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</si>
  <si>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</si>
  <si>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</si>
  <si>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</si>
  <si>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</si>
  <si>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</si>
  <si>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</si>
  <si>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</si>
  <si>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</si>
  <si>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</si>
  <si>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</si>
  <si>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</si>
  <si>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</si>
  <si>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</si>
  <si>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</si>
  <si>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</si>
  <si>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</si>
  <si>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</si>
  <si>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</si>
  <si>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</si>
  <si>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</si>
  <si>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</si>
  <si>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</si>
  <si>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</si>
  <si>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</si>
  <si>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</si>
  <si>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</si>
  <si>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</si>
  <si>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</si>
  <si>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</si>
  <si>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</si>
  <si>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</si>
  <si>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</si>
  <si>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</si>
  <si>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</si>
  <si>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</si>
  <si>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</si>
  <si>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</si>
  <si>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</si>
  <si>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</si>
  <si>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</si>
  <si>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</si>
  <si>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</si>
  <si>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</si>
  <si>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</si>
  <si>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</si>
  <si>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</si>
  <si>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</si>
  <si>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</si>
  <si>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</si>
  <si>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</si>
  <si>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</si>
  <si>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</si>
  <si>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</si>
  <si>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</si>
  <si>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</si>
  <si>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</si>
  <si>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</si>
  <si>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</si>
  <si>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</si>
  <si>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</si>
  <si>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</si>
  <si>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</si>
  <si>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</si>
  <si>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</si>
  <si>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</si>
  <si>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</si>
  <si>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</si>
  <si>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</si>
  <si>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</si>
  <si>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</si>
  <si>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</si>
  <si>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</si>
  <si>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</si>
  <si>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</si>
  <si>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</si>
  <si>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</si>
  <si>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</si>
  <si>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</si>
  <si>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</si>
  <si>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</si>
  <si>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</si>
  <si>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</si>
  <si>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</si>
  <si>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</si>
  <si>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</si>
  <si>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</si>
  <si>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</si>
  <si>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</si>
  <si>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</si>
  <si>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</si>
  <si>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</si>
  <si>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</si>
  <si>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</si>
  <si>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</si>
  <si>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</si>
  <si>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</si>
  <si>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</si>
  <si>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</si>
  <si>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</si>
  <si>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</si>
  <si>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</si>
  <si>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</si>
  <si>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</si>
  <si>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</si>
  <si>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</si>
  <si>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</si>
  <si>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</si>
  <si>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</si>
  <si>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</si>
  <si>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</si>
  <si>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</si>
  <si>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</si>
  <si>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</si>
  <si>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</si>
  <si>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</si>
  <si>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</si>
  <si>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</si>
  <si>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</si>
  <si>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</si>
  <si>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</si>
  <si>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</si>
  <si>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</si>
  <si>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</si>
  <si>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</si>
  <si>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</si>
  <si>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</si>
  <si>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</si>
  <si>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</si>
  <si>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</si>
  <si>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</si>
  <si>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</si>
  <si>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</si>
  <si>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</si>
  <si>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</si>
  <si>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</si>
  <si>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</si>
  <si>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</si>
  <si>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</si>
  <si>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</si>
  <si>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</si>
  <si>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</si>
  <si>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</si>
  <si>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</si>
  <si>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</si>
  <si>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</si>
  <si>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</si>
  <si>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</si>
  <si>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</si>
  <si>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</si>
  <si>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</si>
  <si>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</si>
  <si>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</si>
  <si>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</si>
  <si>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</si>
  <si>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</si>
  <si>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</si>
  <si>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</si>
  <si>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</si>
  <si>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</si>
  <si>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</si>
  <si>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</si>
  <si>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</si>
  <si>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</si>
  <si>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</si>
  <si>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</si>
  <si>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</si>
  <si>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</si>
  <si>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</si>
  <si>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</si>
  <si>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</si>
  <si>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</si>
  <si>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</si>
  <si>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</si>
  <si>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</si>
  <si>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</si>
  <si>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</si>
  <si>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</si>
  <si>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</si>
  <si>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</si>
  <si>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</si>
  <si>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</si>
  <si>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</si>
  <si>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</si>
  <si>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</si>
  <si>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</si>
  <si>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</si>
  <si>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</si>
  <si>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</si>
  <si>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</si>
  <si>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</si>
  <si>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</si>
  <si>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</si>
  <si>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</si>
  <si>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</si>
  <si>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</si>
  <si>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</si>
  <si>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</si>
  <si>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</si>
  <si>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</si>
  <si>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</si>
  <si>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</si>
  <si>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</si>
  <si>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</si>
  <si>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</si>
  <si>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</si>
  <si>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</si>
  <si>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</si>
  <si>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</si>
  <si>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</si>
  <si>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</si>
  <si>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</si>
  <si>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</si>
  <si>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</si>
  <si>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</si>
  <si>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</si>
  <si>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</si>
  <si>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</si>
  <si>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</si>
  <si>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</si>
  <si>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</si>
  <si>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</si>
  <si>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</si>
  <si>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</si>
  <si>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</si>
  <si>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</si>
  <si>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</si>
  <si>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</si>
  <si>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</si>
  <si>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</si>
  <si>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</si>
  <si>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</si>
  <si>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</si>
  <si>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</si>
  <si>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</si>
  <si>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</si>
  <si>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</si>
  <si>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</si>
  <si>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</si>
  <si>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</si>
  <si>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</si>
  <si>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</si>
  <si>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</si>
  <si>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</si>
  <si>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</si>
  <si>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</si>
  <si>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</si>
  <si>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</si>
  <si>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</si>
  <si>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</si>
  <si>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</si>
  <si>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</si>
  <si>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</si>
  <si>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</si>
  <si>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</si>
  <si>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</si>
  <si>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</si>
  <si>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</si>
  <si>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</si>
  <si>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</si>
  <si>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</si>
  <si>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</si>
  <si>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</si>
  <si>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</si>
  <si>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</si>
  <si>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</si>
  <si>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</si>
  <si>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</si>
  <si>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</si>
  <si>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</si>
  <si>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</si>
  <si>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</si>
  <si>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</si>
  <si>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</si>
  <si>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</si>
  <si>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</si>
  <si>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</si>
  <si>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</si>
  <si>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</si>
  <si>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</si>
  <si>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</si>
  <si>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</si>
  <si>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</si>
  <si>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</si>
  <si>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</si>
  <si>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</si>
  <si>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</si>
  <si>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</si>
  <si>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</si>
  <si>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</si>
  <si>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</si>
  <si>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</si>
  <si>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</si>
  <si>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</si>
  <si>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</si>
  <si>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</si>
  <si>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</si>
  <si>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</si>
  <si>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</si>
  <si>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</si>
  <si>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</si>
  <si>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</si>
  <si>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</si>
  <si>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</si>
  <si>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</si>
  <si>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</si>
  <si>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</si>
  <si>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</si>
  <si>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</si>
  <si>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</si>
  <si>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</si>
  <si>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</si>
  <si>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</si>
  <si>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</si>
  <si>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</si>
  <si>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</si>
  <si>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</si>
  <si>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</si>
  <si>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</si>
  <si>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</si>
  <si>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</si>
  <si>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</si>
  <si>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</si>
  <si>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</si>
  <si>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</si>
  <si>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</si>
  <si>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</si>
  <si>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</si>
  <si>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</si>
  <si>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</si>
  <si>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</si>
  <si>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</si>
  <si>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</si>
  <si>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</si>
  <si>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</si>
  <si>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</si>
  <si>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</si>
  <si>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</si>
  <si>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</si>
  <si>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</si>
  <si>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</si>
  <si>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</si>
  <si>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</si>
  <si>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</si>
  <si>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</si>
  <si>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</si>
  <si>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</si>
  <si>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</si>
  <si>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</si>
  <si>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</si>
  <si>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</si>
  <si>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</si>
  <si>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</si>
  <si>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</si>
  <si>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</si>
  <si>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</si>
  <si>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</si>
  <si>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</si>
  <si>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</si>
  <si>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</si>
  <si>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</si>
  <si>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</si>
  <si>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</si>
  <si>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</si>
  <si>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</si>
  <si>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</si>
  <si>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</si>
  <si>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</si>
  <si>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</si>
  <si>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</si>
  <si>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</si>
  <si>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</si>
  <si>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</si>
  <si>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</si>
  <si>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</si>
  <si>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</si>
  <si>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</si>
  <si>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</si>
  <si>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</si>
  <si>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</si>
  <si>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</si>
  <si>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</si>
  <si>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</si>
  <si>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</si>
  <si>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</si>
  <si>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</si>
  <si>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</si>
  <si>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</si>
  <si>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</si>
  <si>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</si>
  <si>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</si>
  <si>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</si>
  <si>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</si>
  <si>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</si>
  <si>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</si>
  <si>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</si>
  <si>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</si>
  <si>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</si>
  <si>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</si>
  <si>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</si>
  <si>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</si>
  <si>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</si>
  <si>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</si>
  <si>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</si>
  <si>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</si>
  <si>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</si>
  <si>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</si>
  <si>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</si>
  <si>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</si>
  <si>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</si>
  <si>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</si>
  <si>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</si>
  <si>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</si>
  <si>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</si>
  <si>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</si>
  <si>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</si>
  <si>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</si>
  <si>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</si>
  <si>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</si>
  <si>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</si>
  <si>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</si>
  <si>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</si>
  <si>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</si>
  <si>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</si>
  <si>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</si>
  <si>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</si>
  <si>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</si>
  <si>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</si>
  <si>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</si>
  <si>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</si>
  <si>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</si>
  <si>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</si>
  <si>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</si>
  <si>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</si>
  <si>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</si>
  <si>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</si>
  <si>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</si>
  <si>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</si>
  <si>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</si>
  <si>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</si>
  <si>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</si>
  <si>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</si>
  <si>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</si>
  <si>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</si>
  <si>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</si>
  <si>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</si>
  <si>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</si>
  <si>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</si>
  <si>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</si>
  <si>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</si>
  <si>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</si>
  <si>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</si>
  <si>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</si>
  <si>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</si>
  <si>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</si>
  <si>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</si>
  <si>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</si>
  <si>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</si>
  <si>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</si>
  <si>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</si>
  <si>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</si>
  <si>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</si>
  <si>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</si>
  <si>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</si>
  <si>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</si>
  <si>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</si>
  <si>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</si>
  <si>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</si>
  <si>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</si>
  <si>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</si>
  <si>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</si>
  <si>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</si>
  <si>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</si>
  <si>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</si>
  <si>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</si>
  <si>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</si>
  <si>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</si>
  <si>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</si>
  <si>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</si>
  <si>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</si>
  <si>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</si>
  <si>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</si>
  <si>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</si>
  <si>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</si>
  <si>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</si>
  <si>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</si>
  <si>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</si>
  <si>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</si>
  <si>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</si>
  <si>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</si>
  <si>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</si>
  <si>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</si>
  <si>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</si>
  <si>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</si>
  <si>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</si>
  <si>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</si>
  <si>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</si>
  <si>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</si>
  <si>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</si>
  <si>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</si>
  <si>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</si>
  <si>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</si>
  <si>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</si>
  <si>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</si>
  <si>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</si>
  <si>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</si>
  <si>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</si>
  <si>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</si>
  <si>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</si>
  <si>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</si>
  <si>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</si>
  <si>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</si>
  <si>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</si>
  <si>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</si>
  <si>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</si>
  <si>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</si>
  <si>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</si>
  <si>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</si>
  <si>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</si>
  <si>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</si>
  <si>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</si>
  <si>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</si>
  <si>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</si>
  <si>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</si>
  <si>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</si>
  <si>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</si>
  <si>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</si>
  <si>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</si>
  <si>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</si>
  <si>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</si>
  <si>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</si>
  <si>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</si>
  <si>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</si>
  <si>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</si>
  <si>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</si>
  <si>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</si>
  <si>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</si>
  <si>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</si>
  <si>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</si>
  <si>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</si>
  <si>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</si>
  <si>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</si>
  <si>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</si>
  <si>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</si>
  <si>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</si>
  <si>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</si>
  <si>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</si>
  <si>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</si>
  <si>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</si>
  <si>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</si>
  <si>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</si>
  <si>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</si>
  <si>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</si>
  <si>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</si>
  <si>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</si>
  <si>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</si>
  <si>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</si>
  <si>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</si>
  <si>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</si>
  <si>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</si>
  <si>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</si>
  <si>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</si>
  <si>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</si>
  <si>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</si>
  <si>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</si>
  <si>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</si>
  <si>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</si>
  <si>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</si>
  <si>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</si>
  <si>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</si>
  <si>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</si>
  <si>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</si>
  <si>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</si>
  <si>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</si>
  <si>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</si>
  <si>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</si>
  <si>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</si>
  <si>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</si>
  <si>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</si>
  <si>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</si>
  <si>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</si>
  <si>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</si>
  <si>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</si>
  <si>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</si>
  <si>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</si>
  <si>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</si>
  <si>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</si>
  <si>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</si>
  <si>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</si>
  <si>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</si>
  <si>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</si>
  <si>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</si>
  <si>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</si>
  <si>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</si>
  <si>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</si>
  <si>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</si>
  <si>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</si>
  <si>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</si>
  <si>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</si>
  <si>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</si>
  <si>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</si>
  <si>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</si>
  <si>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</si>
  <si>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</si>
  <si>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</si>
  <si>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</si>
  <si>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</si>
  <si>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</si>
  <si>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</si>
  <si>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</si>
  <si>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</si>
  <si>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</si>
  <si>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</si>
  <si>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</si>
  <si>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</si>
  <si>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</si>
  <si>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</si>
  <si>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</si>
  <si>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</si>
  <si>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</si>
  <si>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</si>
  <si>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</si>
  <si>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</si>
  <si>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</si>
  <si>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</si>
  <si>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</si>
  <si>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</si>
  <si>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</si>
  <si>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</si>
  <si>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</si>
  <si>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</si>
  <si>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</si>
  <si>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</si>
  <si>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</si>
  <si>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</si>
  <si>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</si>
  <si>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</si>
  <si>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</si>
  <si>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</si>
  <si>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</si>
  <si>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</si>
  <si>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</si>
  <si>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</si>
  <si>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</si>
  <si>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</si>
  <si>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</si>
  <si>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</si>
  <si>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</si>
  <si>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</si>
  <si>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</si>
  <si>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</si>
  <si>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</si>
  <si>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</si>
  <si>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</si>
  <si>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</si>
  <si>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</si>
  <si>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</si>
  <si>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</si>
  <si>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</si>
  <si>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</si>
  <si>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</si>
  <si>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</si>
  <si>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</si>
  <si>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</si>
  <si>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</si>
  <si>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</si>
  <si>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</si>
  <si>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</si>
  <si>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</si>
  <si>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</si>
  <si>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</si>
  <si>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</si>
  <si>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</si>
  <si>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</si>
  <si>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</si>
  <si>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</si>
  <si>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</si>
  <si>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</si>
  <si>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</si>
  <si>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</si>
  <si>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</si>
  <si>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</si>
  <si>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</si>
  <si>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</si>
  <si>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</si>
  <si>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</si>
  <si>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</si>
  <si>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</si>
  <si>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</si>
  <si>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</si>
  <si>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</si>
  <si>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</si>
  <si>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</si>
  <si>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</si>
  <si>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</si>
  <si>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</si>
  <si>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</si>
  <si>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</si>
  <si>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</si>
  <si>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</si>
  <si>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</si>
  <si>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</si>
  <si>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</si>
  <si>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</si>
  <si>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</si>
  <si>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</si>
  <si>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</si>
  <si>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</si>
  <si>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</si>
  <si>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</si>
  <si>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</si>
  <si>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</si>
  <si>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</si>
  <si>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</si>
  <si>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</si>
  <si>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</si>
  <si>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</si>
  <si>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</si>
  <si>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</si>
  <si>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</si>
  <si>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</si>
  <si>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</si>
  <si>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</si>
  <si>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</si>
  <si>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</si>
  <si>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</si>
  <si>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</si>
  <si>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</si>
  <si>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</si>
  <si>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</si>
  <si>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</si>
  <si>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</si>
  <si>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</si>
  <si>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</si>
  <si>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</si>
  <si>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</si>
  <si>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</si>
  <si>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</si>
  <si>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</si>
  <si>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</si>
  <si>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</si>
  <si>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</si>
  <si>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</si>
  <si>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</si>
  <si>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</si>
  <si>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</si>
  <si>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</si>
  <si>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</si>
  <si>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</si>
  <si>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</si>
  <si>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</si>
  <si>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</si>
  <si>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</si>
  <si>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</si>
  <si>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</si>
  <si>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</si>
  <si>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</si>
  <si>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</si>
  <si>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</si>
  <si>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</si>
  <si>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</si>
  <si>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</si>
  <si>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</si>
  <si>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</si>
  <si>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</si>
  <si>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</si>
  <si>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</si>
  <si>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</si>
  <si>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</si>
  <si>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</si>
  <si>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</si>
  <si>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</si>
  <si>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</si>
  <si>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</si>
  <si>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</si>
  <si>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</si>
  <si>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</si>
  <si>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</si>
  <si>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</si>
  <si>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</si>
  <si>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</si>
  <si>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</si>
  <si>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</si>
  <si>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</si>
  <si>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</si>
  <si>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</si>
  <si>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</si>
  <si>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</si>
  <si>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</si>
  <si>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</si>
  <si>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</si>
  <si>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</si>
  <si>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</si>
  <si>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</si>
  <si>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</si>
  <si>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</si>
  <si>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</si>
  <si>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</si>
  <si>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</si>
  <si>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</si>
  <si>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</si>
  <si>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</si>
  <si>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</si>
  <si>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</si>
  <si>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</si>
  <si>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</si>
  <si>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</si>
  <si>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</si>
  <si>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</si>
  <si>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</si>
  <si>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</si>
  <si>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</si>
  <si>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</si>
  <si>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</si>
  <si>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</si>
  <si>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</si>
  <si>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</si>
  <si>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</si>
  <si>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</si>
  <si>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</si>
  <si>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</si>
  <si>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</si>
  <si>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</si>
  <si>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</si>
  <si>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</si>
  <si>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</si>
  <si>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</si>
  <si>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</si>
  <si>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</si>
  <si>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</si>
  <si>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</si>
  <si>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</si>
  <si>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</si>
  <si>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</si>
  <si>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</si>
  <si>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</si>
  <si>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</si>
  <si>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</si>
  <si>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</si>
  <si>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</si>
  <si>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</si>
  <si>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</si>
  <si>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</si>
  <si>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</si>
  <si>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</si>
  <si>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</si>
  <si>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</si>
  <si>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</si>
  <si>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</si>
  <si>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</si>
  <si>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</si>
  <si>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</si>
  <si>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</si>
  <si>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</si>
  <si>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</si>
  <si>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</si>
  <si>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</si>
  <si>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</si>
  <si>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</si>
  <si>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</si>
  <si>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</si>
  <si>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</si>
  <si>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</si>
  <si>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</si>
  <si>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</si>
  <si>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</si>
  <si>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</si>
  <si>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</si>
  <si>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</si>
  <si>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</si>
  <si>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</si>
  <si>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</si>
  <si>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</si>
  <si>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</si>
  <si>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</si>
  <si>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</si>
  <si>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</si>
  <si>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</si>
  <si>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</si>
  <si>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</si>
  <si>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</si>
  <si>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</si>
  <si>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</si>
  <si>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</si>
  <si>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</si>
  <si>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</si>
  <si>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</si>
  <si>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</si>
  <si>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</si>
  <si>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</si>
  <si>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</si>
  <si>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</si>
  <si>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</si>
  <si>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</si>
  <si>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</si>
  <si>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</si>
  <si>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</si>
  <si>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</si>
  <si>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</si>
  <si>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</si>
  <si>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</si>
  <si>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</si>
  <si>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</si>
  <si>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</si>
  <si>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</si>
  <si>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</si>
  <si>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</si>
  <si>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</si>
  <si>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</si>
  <si>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</si>
  <si>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</si>
  <si>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</si>
  <si>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</si>
  <si>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</si>
  <si>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</si>
  <si>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</si>
  <si>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</si>
  <si>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</si>
  <si>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</si>
  <si>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</si>
  <si>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</si>
  <si>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</si>
  <si>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</si>
  <si>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</si>
  <si>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</si>
  <si>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</si>
  <si>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</si>
  <si>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</si>
  <si>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</si>
  <si>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</si>
  <si>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</si>
  <si>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</si>
  <si>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</si>
  <si>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</si>
  <si>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</si>
  <si>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</si>
  <si>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</si>
  <si>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</si>
  <si>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</si>
  <si>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</si>
  <si>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</si>
  <si>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</si>
  <si>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</si>
  <si>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</si>
  <si>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</si>
  <si>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</si>
  <si>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</si>
  <si>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</si>
  <si>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</si>
  <si>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</si>
  <si>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</si>
  <si>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</si>
  <si>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</si>
  <si>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</si>
  <si>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</si>
  <si>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</si>
  <si>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</si>
  <si>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</si>
  <si>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</si>
  <si>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</si>
  <si>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</si>
  <si>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</si>
  <si>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</si>
  <si>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</si>
  <si>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</si>
  <si>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</si>
  <si>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</si>
  <si>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</si>
  <si>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</si>
  <si>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</si>
  <si>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</si>
  <si>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</si>
  <si>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</si>
  <si>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</si>
  <si>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</si>
  <si>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</si>
  <si>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</si>
  <si>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</si>
  <si>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</si>
  <si>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</si>
  <si>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</si>
  <si>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</si>
  <si>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</si>
  <si>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</si>
  <si>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</si>
  <si>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</si>
  <si>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</si>
  <si>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</si>
  <si>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</si>
  <si>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</si>
  <si>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</si>
  <si>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</si>
  <si>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</si>
  <si>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</si>
  <si>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</si>
  <si>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</si>
  <si>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</si>
  <si>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</si>
  <si>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</si>
  <si>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</si>
  <si>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</si>
  <si>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</si>
  <si>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</si>
  <si>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</si>
  <si>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</si>
  <si>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</si>
  <si>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</si>
  <si>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</si>
  <si>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</si>
  <si>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</si>
  <si>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</si>
  <si>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</si>
  <si>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</si>
  <si>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</si>
  <si>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</si>
  <si>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</si>
  <si>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</si>
  <si>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</si>
  <si>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</si>
  <si>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</si>
  <si>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</si>
  <si>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</si>
  <si>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</si>
  <si>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</si>
  <si>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</si>
  <si>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</si>
  <si>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</si>
  <si>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</si>
  <si>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</si>
  <si>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</si>
  <si>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</si>
  <si>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</si>
  <si>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</si>
  <si>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</si>
  <si>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</si>
  <si>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</si>
  <si>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</si>
  <si>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</si>
  <si>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</si>
  <si>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</si>
  <si>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</si>
  <si>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</si>
  <si>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</si>
  <si>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</si>
  <si>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</si>
  <si>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</si>
  <si>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</si>
  <si>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</si>
  <si>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</si>
  <si>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</si>
  <si>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</si>
  <si>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</si>
  <si>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</si>
  <si>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</si>
  <si>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</si>
  <si>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</si>
  <si>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</si>
  <si>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</si>
  <si>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</si>
  <si>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</si>
  <si>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</si>
  <si>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</si>
  <si>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</si>
  <si>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</si>
  <si>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</si>
  <si>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</si>
  <si>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</si>
  <si>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</si>
  <si>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</si>
  <si>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</si>
  <si>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</si>
  <si>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</si>
  <si>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</si>
  <si>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</si>
  <si>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</si>
  <si>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</si>
  <si>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</si>
  <si>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</si>
  <si>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</si>
  <si>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</si>
  <si>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</si>
  <si>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</si>
  <si>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</si>
  <si>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</si>
  <si>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</si>
  <si>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</si>
  <si>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</si>
  <si>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</si>
  <si>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</si>
  <si>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</si>
  <si>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</si>
  <si>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</si>
  <si>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</si>
  <si>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</si>
  <si>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</si>
  <si>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</si>
  <si>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</si>
  <si>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</si>
  <si>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</si>
  <si>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</si>
  <si>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</si>
  <si>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</si>
  <si>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</si>
  <si>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</si>
  <si>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</si>
  <si>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</si>
  <si>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</si>
  <si>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</si>
  <si>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</si>
  <si>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</si>
  <si>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</si>
  <si>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</si>
  <si>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</si>
  <si>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</si>
  <si>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</si>
  <si>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</si>
  <si>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</si>
  <si>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</si>
  <si>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</si>
  <si>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</si>
  <si>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</si>
  <si>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</si>
  <si>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</si>
  <si>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</si>
  <si>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</si>
  <si>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</si>
  <si>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</si>
  <si>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</si>
  <si>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</si>
  <si>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</si>
  <si>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</si>
  <si>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</si>
  <si>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</si>
  <si>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</si>
  <si>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</si>
  <si>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</si>
  <si>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</si>
  <si>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</si>
  <si>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</si>
  <si>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</si>
  <si>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</si>
  <si>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</si>
  <si>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</si>
  <si>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</si>
  <si>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</si>
  <si>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</si>
  <si>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</si>
  <si>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</si>
  <si>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</si>
  <si>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</si>
  <si>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</si>
  <si>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</si>
  <si>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</si>
  <si>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</si>
  <si>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</si>
  <si>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</si>
  <si>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</si>
  <si>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</si>
  <si>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</si>
  <si>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</si>
  <si>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</si>
  <si>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</si>
  <si>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</si>
  <si>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</si>
  <si>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</si>
  <si>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</si>
  <si>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</si>
  <si>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</si>
  <si>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</si>
  <si>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</si>
  <si>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</si>
  <si>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</si>
  <si>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</si>
  <si>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</si>
  <si>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</si>
  <si>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</si>
  <si>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</si>
  <si>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</si>
  <si>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</si>
  <si>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</si>
  <si>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</si>
  <si>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</si>
  <si>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</si>
  <si>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</si>
  <si>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</si>
  <si>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</si>
  <si>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</si>
  <si>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</si>
  <si>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</si>
  <si>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</si>
  <si>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</si>
  <si>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</si>
  <si>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</si>
  <si>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</si>
  <si>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</si>
  <si>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</si>
  <si>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</si>
  <si>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</si>
  <si>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</si>
  <si>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</si>
  <si>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</si>
  <si>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</si>
  <si>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</si>
  <si>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</si>
  <si>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</si>
  <si>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</si>
  <si>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</si>
  <si>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</si>
  <si>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</si>
  <si>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</si>
  <si>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</si>
  <si>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</si>
  <si>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</si>
  <si>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</si>
  <si>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</si>
  <si>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</si>
  <si>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</si>
  <si>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</si>
  <si>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</si>
  <si>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</si>
  <si>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</si>
  <si>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</si>
  <si>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</si>
  <si>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</si>
  <si>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</si>
  <si>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</si>
  <si>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</si>
  <si>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</si>
  <si>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</si>
  <si>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</si>
  <si>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</si>
  <si>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</si>
  <si>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</si>
  <si>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</si>
  <si>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</si>
  <si>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</si>
  <si>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</si>
  <si>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</si>
  <si>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</si>
  <si>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</si>
  <si>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</si>
  <si>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</si>
  <si>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</si>
  <si>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</si>
  <si>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</si>
  <si>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</si>
  <si>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</si>
  <si>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</si>
  <si>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</si>
  <si>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</si>
  <si>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</si>
  <si>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</si>
  <si>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</si>
  <si>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</si>
  <si>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</si>
  <si>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</si>
  <si>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</si>
  <si>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</si>
  <si>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</si>
  <si>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</si>
  <si>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</si>
  <si>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</si>
  <si>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</si>
  <si>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</si>
  <si>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</si>
  <si>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</si>
  <si>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</si>
  <si>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</si>
  <si>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</si>
  <si>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</si>
  <si>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</si>
  <si>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</si>
  <si>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</si>
  <si>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</si>
  <si>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</si>
  <si>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</si>
  <si>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</si>
  <si>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</si>
  <si>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</si>
  <si>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</si>
  <si>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</si>
  <si>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</si>
  <si>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</si>
  <si>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</si>
  <si>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</si>
  <si>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</si>
  <si>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</si>
  <si>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</si>
  <si>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</si>
  <si>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</si>
  <si>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</si>
  <si>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</si>
  <si>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</si>
  <si>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</si>
  <si>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</si>
  <si>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</si>
  <si>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</si>
  <si>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</si>
  <si>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</si>
  <si>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</si>
  <si>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</si>
  <si>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</si>
  <si>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</si>
  <si>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</si>
  <si>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</si>
  <si>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</si>
  <si>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</si>
  <si>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</si>
  <si>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</si>
  <si>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</si>
  <si>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</si>
  <si>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</si>
  <si>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</si>
  <si>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</si>
  <si>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</si>
  <si>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</si>
  <si>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</si>
  <si>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</si>
  <si>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</si>
  <si>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</si>
  <si>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</si>
  <si>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</si>
  <si>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</si>
  <si>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</si>
  <si>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</si>
  <si>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</si>
  <si>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</si>
  <si>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</si>
  <si>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</si>
  <si>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</si>
  <si>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</si>
  <si>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</si>
  <si>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</si>
  <si>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</si>
  <si>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</si>
  <si>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</si>
  <si>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</si>
  <si>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</si>
  <si>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</si>
  <si>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</si>
  <si>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</si>
  <si>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</si>
  <si>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</si>
  <si>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</si>
  <si>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</si>
  <si>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</si>
  <si>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</si>
  <si>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</si>
  <si>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</si>
  <si>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</si>
  <si>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</si>
  <si>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</si>
  <si>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</si>
  <si>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</si>
  <si>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</si>
  <si>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</si>
  <si>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</si>
  <si>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</si>
  <si>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</si>
  <si>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</si>
  <si>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</si>
  <si>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</si>
  <si>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</si>
  <si>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</si>
  <si>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</si>
  <si>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</si>
  <si>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</si>
  <si>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</si>
  <si>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</si>
  <si>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</si>
  <si>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</si>
  <si>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</si>
  <si>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</si>
  <si>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</si>
  <si>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</si>
  <si>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</si>
  <si>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</si>
  <si>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</si>
  <si>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</si>
  <si>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</si>
  <si>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</si>
  <si>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</si>
  <si>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</si>
  <si>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</si>
  <si>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</si>
  <si>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</si>
  <si>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</si>
  <si>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</si>
  <si>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</si>
  <si>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</si>
  <si>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</si>
  <si>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</si>
  <si>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</si>
  <si>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</si>
  <si>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</si>
  <si>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</si>
  <si>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</si>
  <si>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</si>
  <si>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</si>
  <si>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</si>
  <si>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</si>
  <si>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</si>
  <si>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</si>
  <si>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</si>
  <si>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</si>
  <si>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</si>
  <si>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</si>
  <si>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</si>
  <si>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</si>
  <si>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</si>
  <si>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</si>
  <si>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</si>
  <si>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</si>
  <si>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</si>
  <si>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</si>
  <si>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</si>
  <si>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</si>
  <si>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</si>
  <si>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</si>
  <si>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</si>
  <si>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</si>
  <si>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</si>
  <si>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</si>
  <si>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</si>
  <si>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</si>
  <si>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</si>
  <si>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</si>
  <si>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</si>
  <si>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</si>
  <si>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</si>
  <si>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</si>
  <si>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</si>
  <si>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</si>
  <si>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</si>
  <si>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</si>
  <si>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</si>
  <si>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</si>
  <si>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</si>
  <si>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</si>
  <si>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</si>
  <si>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</si>
  <si>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</si>
  <si>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</si>
  <si>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</si>
  <si>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</si>
  <si>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</si>
  <si>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</si>
  <si>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</si>
  <si>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</si>
  <si>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</si>
  <si>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</si>
  <si>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</si>
  <si>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</si>
  <si>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</si>
  <si>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</si>
  <si>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</si>
  <si>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</si>
  <si>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</si>
  <si>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</si>
  <si>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</si>
  <si>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</si>
  <si>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</si>
  <si>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</si>
  <si>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</si>
  <si>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</si>
  <si>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</si>
  <si>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</si>
  <si>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</si>
  <si>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</si>
  <si>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</si>
  <si>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</si>
  <si>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</si>
  <si>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</si>
  <si>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</si>
  <si>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</si>
  <si>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</si>
  <si>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</si>
  <si>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</si>
  <si>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</si>
  <si>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</si>
  <si>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</si>
  <si>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</si>
  <si>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</si>
  <si>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</si>
  <si>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</si>
  <si>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</si>
  <si>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</si>
  <si>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</si>
  <si>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</si>
  <si>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</si>
  <si>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</si>
  <si>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</si>
  <si>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</si>
  <si>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</si>
  <si>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</si>
  <si>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</si>
  <si>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</si>
  <si>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</si>
  <si>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</si>
  <si>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</si>
  <si>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</si>
  <si>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</si>
  <si>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</si>
  <si>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</si>
  <si>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</si>
  <si>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</si>
  <si>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</si>
  <si>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</si>
  <si>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</si>
  <si>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</si>
  <si>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</si>
  <si>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</si>
  <si>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</si>
  <si>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</si>
  <si>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</si>
  <si>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</si>
  <si>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</si>
  <si>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</si>
  <si>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</si>
  <si>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</si>
  <si>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</si>
  <si>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</si>
  <si>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</si>
  <si>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</si>
  <si>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</si>
  <si>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</si>
  <si>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</si>
  <si>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</si>
  <si>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</si>
  <si>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</si>
  <si>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</si>
  <si>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</si>
  <si>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</si>
  <si>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</si>
  <si>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</si>
  <si>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</si>
  <si>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</si>
  <si>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</si>
  <si>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</si>
  <si>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</si>
  <si>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</si>
  <si>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</si>
  <si>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</si>
  <si>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</si>
  <si>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</si>
  <si>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</si>
  <si>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</si>
  <si>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</si>
  <si>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</si>
  <si>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</si>
  <si>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</si>
  <si>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</si>
  <si>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</si>
  <si>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</si>
  <si>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</si>
  <si>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</si>
  <si>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</si>
  <si>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</si>
  <si>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</si>
  <si>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</si>
  <si>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</si>
  <si>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</si>
  <si>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</si>
  <si>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</si>
  <si>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</si>
  <si>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</si>
  <si>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</si>
  <si>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</si>
  <si>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</si>
  <si>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</si>
  <si>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</si>
  <si>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</si>
  <si>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</si>
  <si>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</si>
  <si>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</si>
  <si>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</si>
  <si>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</si>
  <si>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</si>
  <si>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</si>
  <si>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</si>
  <si>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</si>
  <si>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</si>
  <si>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</si>
  <si>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</si>
  <si>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</si>
  <si>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</si>
  <si>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</si>
  <si>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</si>
  <si>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</si>
  <si>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</si>
  <si>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</si>
  <si>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</si>
  <si>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</si>
  <si>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</si>
  <si>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</si>
  <si>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</si>
  <si>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</si>
  <si>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</si>
  <si>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</si>
  <si>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</si>
  <si>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</si>
  <si>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</si>
  <si>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</si>
  <si>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</si>
  <si>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</si>
  <si>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</si>
  <si>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</si>
  <si>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</si>
  <si>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</si>
  <si>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</si>
  <si>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</si>
  <si>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</si>
  <si>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</si>
  <si>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</si>
  <si>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</si>
  <si>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</si>
  <si>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</si>
  <si>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</si>
  <si>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</si>
  <si>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</si>
  <si>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</si>
  <si>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</si>
  <si>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</si>
  <si>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</si>
  <si>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</si>
  <si>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</si>
  <si>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</si>
  <si>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</si>
  <si>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</si>
  <si>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</si>
  <si>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</si>
  <si>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</si>
  <si>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</si>
  <si>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</si>
  <si>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</si>
  <si>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</si>
  <si>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</si>
  <si>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</si>
  <si>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</si>
  <si>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</si>
  <si>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</si>
  <si>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</si>
  <si>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</si>
  <si>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</si>
  <si>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</si>
  <si>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</si>
  <si>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</si>
  <si>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</si>
  <si>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</si>
  <si>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</si>
  <si>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</si>
  <si>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</si>
  <si>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</si>
  <si>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</si>
  <si>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</si>
  <si>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</si>
  <si>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</si>
  <si>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</si>
  <si>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</si>
  <si>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</si>
  <si>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</si>
  <si>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</si>
  <si>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</si>
  <si>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</si>
  <si>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</si>
  <si>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</si>
  <si>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</si>
  <si>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</si>
  <si>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</si>
  <si>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</si>
  <si>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</si>
  <si>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</si>
  <si>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</si>
  <si>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</si>
  <si>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</si>
  <si>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</si>
  <si>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</si>
  <si>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</si>
  <si>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</si>
  <si>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</si>
  <si>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</si>
  <si>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</si>
  <si>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</si>
  <si>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</si>
  <si>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</si>
  <si>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</si>
  <si>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</si>
  <si>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</si>
  <si>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</si>
  <si>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</si>
  <si>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</si>
  <si>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</si>
  <si>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</si>
  <si>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</si>
  <si>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</si>
  <si>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</si>
  <si>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</si>
  <si>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</si>
  <si>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</si>
  <si>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</si>
  <si>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</si>
  <si>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</si>
  <si>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</si>
  <si>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</si>
  <si>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</si>
  <si>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</si>
  <si>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</si>
  <si>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</si>
  <si>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</si>
  <si>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</si>
  <si>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</si>
  <si>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</si>
  <si>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</si>
  <si>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</si>
  <si>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</si>
  <si>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</si>
  <si>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</si>
  <si>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</si>
  <si>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</si>
  <si>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</si>
  <si>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</si>
  <si>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</si>
  <si>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</si>
  <si>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</si>
  <si>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</si>
  <si>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</si>
  <si>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</si>
  <si>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</si>
  <si>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</si>
  <si>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</si>
  <si>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</si>
  <si>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</si>
  <si>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</si>
  <si>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</si>
  <si>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</si>
  <si>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</si>
  <si>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</si>
  <si>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</si>
  <si>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</si>
  <si>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</si>
  <si>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</si>
  <si>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</si>
  <si>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</si>
  <si>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</si>
  <si>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</si>
  <si>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</si>
  <si>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</si>
  <si>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</si>
  <si>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</si>
  <si>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</si>
  <si>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</si>
  <si>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</si>
  <si>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</si>
  <si>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</si>
  <si>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</si>
  <si>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</si>
  <si>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</si>
  <si>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</si>
  <si>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</si>
  <si>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</si>
  <si>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</si>
  <si>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</si>
  <si>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</si>
  <si>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</si>
  <si>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</si>
  <si>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</si>
  <si>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</si>
  <si>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</si>
  <si>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</si>
  <si>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</si>
  <si>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</si>
  <si>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</si>
  <si>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</si>
  <si>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</si>
  <si>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</si>
  <si>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</si>
  <si>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</si>
  <si>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</si>
  <si>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</si>
  <si>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</si>
  <si>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</si>
  <si>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</si>
  <si>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</si>
  <si>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</si>
  <si>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</si>
  <si>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</si>
  <si>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</si>
  <si>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</si>
  <si>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</si>
  <si>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</si>
  <si>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</si>
  <si>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</si>
  <si>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</si>
  <si>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</si>
  <si>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</si>
  <si>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</si>
  <si>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</si>
  <si>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</si>
  <si>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</si>
  <si>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</si>
  <si>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</si>
  <si>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</si>
  <si>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</si>
  <si>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</si>
  <si>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</si>
  <si>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</si>
  <si>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</si>
  <si>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</si>
  <si>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</si>
  <si>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</si>
  <si>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</si>
  <si>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</si>
  <si>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</si>
  <si>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</si>
  <si>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</si>
  <si>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</si>
  <si>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</si>
  <si>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</si>
  <si>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</si>
  <si>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</si>
  <si>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</si>
  <si>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</si>
  <si>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</si>
  <si>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</si>
  <si>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</si>
  <si>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</si>
  <si>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</si>
  <si>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</si>
  <si>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</si>
  <si>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</si>
  <si>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</si>
  <si>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</si>
  <si>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</si>
  <si>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</si>
  <si>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</si>
  <si>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</si>
  <si>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</si>
  <si>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</si>
  <si>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</si>
  <si>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</si>
  <si>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</si>
  <si>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</si>
  <si>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</si>
  <si>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</si>
  <si>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</si>
  <si>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</si>
  <si>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</si>
  <si>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</si>
  <si>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</si>
  <si>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</si>
  <si>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</si>
  <si>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</si>
  <si>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</si>
  <si>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</si>
  <si>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</si>
  <si>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</si>
  <si>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</si>
  <si>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</si>
  <si>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</si>
  <si>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</si>
  <si>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</si>
  <si>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</si>
  <si>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</si>
  <si>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</si>
  <si>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</si>
  <si>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</si>
  <si>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</si>
  <si>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</si>
  <si>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</si>
  <si>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</si>
  <si>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</si>
  <si>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</si>
  <si>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</si>
  <si>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</si>
  <si>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</si>
  <si>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</si>
  <si>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</si>
  <si>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</si>
  <si>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</si>
  <si>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</si>
  <si>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</si>
  <si>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</si>
  <si>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</si>
  <si>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</si>
  <si>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</si>
  <si>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</si>
  <si>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</si>
  <si>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</si>
  <si>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</si>
  <si>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</si>
  <si>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</si>
  <si>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</si>
  <si>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</si>
  <si>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</si>
  <si>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</si>
  <si>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</si>
  <si>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</si>
  <si>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</si>
  <si>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</si>
  <si>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</si>
  <si>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</si>
  <si>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</si>
  <si>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</si>
  <si>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</si>
  <si>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</si>
  <si>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</si>
  <si>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</si>
  <si>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</si>
  <si>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</si>
  <si>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</si>
  <si>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</si>
  <si>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</si>
  <si>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</si>
  <si>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</si>
  <si>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</si>
  <si>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</si>
  <si>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</si>
  <si>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</si>
  <si>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</si>
  <si>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</si>
  <si>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</si>
  <si>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</si>
  <si>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</si>
  <si>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</si>
  <si>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</si>
  <si>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</si>
  <si>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</si>
  <si>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</si>
  <si>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</si>
  <si>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</si>
  <si>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</si>
  <si>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</si>
  <si>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</si>
  <si>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</si>
  <si>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</si>
  <si>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</si>
  <si>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</si>
  <si>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</si>
  <si>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</si>
  <si>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</si>
  <si>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</si>
  <si>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</si>
  <si>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</si>
  <si>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</si>
  <si>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</si>
  <si>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</si>
  <si>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</si>
  <si>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</si>
  <si>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</si>
  <si>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</si>
  <si>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</si>
  <si>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</si>
  <si>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</si>
  <si>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</si>
  <si>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</si>
  <si>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</si>
  <si>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</si>
  <si>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</si>
  <si>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</si>
  <si>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</si>
  <si>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</si>
  <si>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</si>
  <si>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</si>
  <si>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</si>
  <si>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</si>
  <si>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</si>
  <si>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</si>
  <si>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</si>
  <si>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</si>
  <si>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</si>
  <si>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</si>
  <si>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</si>
  <si>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</si>
  <si>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</si>
  <si>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</si>
  <si>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</si>
  <si>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</si>
  <si>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</si>
  <si>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</si>
  <si>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</si>
  <si>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</si>
  <si>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</si>
  <si>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</si>
  <si>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</si>
  <si>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</si>
  <si>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</si>
  <si>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</si>
  <si>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</si>
  <si>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</si>
  <si>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</si>
  <si>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</si>
  <si>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</si>
  <si>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</si>
  <si>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</si>
  <si>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</si>
  <si>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</si>
  <si>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</si>
  <si>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</si>
  <si>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</si>
  <si>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</si>
  <si>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</si>
  <si>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</si>
  <si>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</si>
  <si>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</si>
  <si>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</si>
  <si>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</si>
  <si>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</si>
  <si>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</si>
  <si>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</si>
  <si>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</si>
  <si>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</si>
  <si>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</si>
  <si>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</si>
  <si>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</si>
  <si>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</si>
  <si>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</si>
  <si>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</si>
  <si>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</si>
  <si>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</si>
  <si>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</si>
  <si>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</si>
  <si>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</si>
  <si>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</si>
  <si>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</si>
  <si>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</si>
  <si>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</si>
  <si>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</si>
  <si>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</si>
  <si>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</si>
  <si>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</si>
  <si>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</si>
  <si>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</si>
  <si>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</si>
  <si>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</si>
  <si>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</si>
  <si>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</si>
  <si>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</si>
  <si>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</si>
  <si>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</si>
  <si>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</si>
  <si>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</si>
  <si>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</si>
  <si>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</si>
  <si>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</si>
  <si>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</si>
  <si>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</si>
  <si>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</si>
  <si>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</si>
  <si>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</si>
  <si>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</si>
  <si>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</si>
  <si>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</si>
  <si>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</si>
  <si>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</si>
  <si>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</si>
  <si>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</si>
  <si>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</si>
  <si>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</si>
  <si>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</si>
  <si>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</si>
  <si>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</si>
  <si>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</si>
  <si>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</si>
  <si>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</si>
  <si>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</si>
  <si>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</si>
  <si>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</si>
  <si>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</si>
  <si>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</si>
  <si>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</si>
  <si>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</si>
  <si>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</si>
  <si>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</si>
  <si>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</si>
  <si>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</si>
  <si>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</si>
  <si>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</si>
  <si>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</si>
  <si>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</si>
  <si>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</si>
  <si>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</si>
  <si>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</si>
  <si>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</si>
  <si>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</si>
  <si>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</si>
  <si>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</si>
  <si>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</si>
  <si>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</si>
  <si>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</si>
  <si>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</si>
  <si>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</si>
  <si>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</si>
  <si>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</si>
  <si>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</si>
  <si>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</si>
  <si>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</si>
  <si>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</si>
  <si>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</si>
  <si>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</si>
  <si>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</si>
  <si>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</si>
  <si>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</si>
  <si>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</si>
  <si>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</si>
  <si>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</si>
  <si>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</si>
  <si>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</si>
  <si>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</si>
  <si>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</si>
  <si>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</si>
  <si>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</si>
  <si>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</si>
  <si>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</si>
  <si>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</si>
  <si>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</si>
  <si>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</si>
  <si>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</si>
  <si>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</si>
  <si>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</si>
  <si>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</si>
  <si>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</si>
  <si>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</si>
  <si>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</si>
  <si>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</si>
  <si>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</si>
  <si>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</si>
  <si>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</si>
  <si>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</si>
  <si>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</si>
  <si>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</si>
  <si>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</si>
  <si>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</si>
  <si>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</si>
  <si>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</si>
  <si>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</si>
  <si>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</si>
  <si>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</si>
  <si>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</si>
  <si>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</si>
  <si>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</si>
  <si>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</si>
  <si>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</si>
  <si>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</si>
  <si>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</si>
  <si>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</si>
  <si>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</si>
  <si>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</si>
  <si>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</si>
  <si>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</si>
  <si>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</si>
  <si>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</si>
  <si>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</si>
  <si>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</si>
  <si>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</si>
  <si>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</si>
  <si>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</si>
  <si>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</si>
  <si>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</si>
  <si>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</si>
  <si>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</si>
  <si>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</si>
  <si>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</si>
  <si>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</si>
  <si>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</si>
  <si>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</si>
  <si>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</si>
  <si>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</si>
  <si>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</si>
  <si>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</si>
  <si>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</si>
  <si>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</si>
  <si>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</si>
  <si>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</si>
  <si>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</si>
  <si>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</si>
  <si>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</si>
  <si>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</si>
  <si>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</si>
  <si>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</si>
  <si>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</si>
  <si>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</si>
  <si>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</si>
  <si>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</si>
  <si>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</si>
  <si>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</si>
  <si>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</si>
  <si>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</si>
  <si>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</si>
  <si>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</si>
  <si>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</si>
  <si>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</si>
  <si>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</si>
  <si>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</si>
  <si>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</si>
  <si>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</si>
  <si>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</si>
  <si>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</si>
  <si>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</si>
  <si>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</si>
  <si>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</si>
  <si>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</si>
  <si>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</si>
  <si>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</si>
  <si>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</si>
  <si>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</si>
  <si>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</si>
  <si>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</si>
  <si>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</si>
  <si>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</si>
  <si>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</si>
  <si>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</si>
  <si>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</si>
  <si>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</si>
  <si>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</si>
  <si>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</si>
  <si>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</si>
  <si>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</si>
  <si>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</si>
  <si>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</si>
  <si>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</si>
  <si>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</si>
  <si>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</si>
  <si>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</si>
  <si>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</si>
  <si>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</si>
  <si>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</si>
  <si>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</si>
  <si>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</si>
  <si>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</si>
  <si>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</si>
  <si>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</si>
  <si>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</si>
  <si>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</si>
  <si>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</si>
  <si>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</si>
  <si>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</si>
  <si>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</si>
  <si>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</si>
  <si>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</si>
  <si>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</si>
  <si>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</si>
  <si>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</si>
  <si>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</si>
  <si>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</si>
  <si>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</si>
  <si>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</si>
  <si>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</si>
  <si>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</si>
  <si>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</si>
  <si>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</si>
  <si>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</si>
  <si>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</si>
  <si>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</si>
  <si>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</si>
  <si>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</si>
  <si>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</si>
  <si>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</si>
  <si>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</si>
  <si>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</si>
  <si>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</si>
  <si>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</si>
  <si>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</si>
  <si>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</si>
  <si>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</si>
  <si>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</si>
  <si>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</si>
  <si>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</si>
  <si>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</si>
  <si>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</si>
  <si>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</si>
  <si>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</si>
  <si>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</si>
  <si>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</si>
  <si>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</si>
  <si>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</si>
  <si>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</si>
  <si>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</si>
  <si>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</si>
  <si>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</si>
  <si>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</si>
  <si>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</si>
  <si>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</si>
  <si>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</si>
  <si>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</si>
  <si>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</si>
  <si>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</si>
  <si>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</si>
  <si>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</si>
  <si>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</si>
  <si>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</si>
  <si>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</si>
  <si>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</si>
  <si>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</si>
  <si>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</si>
  <si>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</si>
  <si>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</si>
  <si>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</si>
  <si>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</si>
  <si>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</si>
  <si>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</si>
  <si>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</si>
  <si>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</si>
  <si>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</si>
  <si>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</si>
  <si>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</si>
  <si>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</si>
  <si>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</si>
  <si>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</si>
  <si>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</si>
  <si>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</si>
  <si>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</si>
  <si>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</si>
  <si>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</si>
  <si>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</si>
  <si>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</si>
  <si>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</si>
  <si>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</si>
  <si>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</si>
  <si>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</si>
  <si>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</si>
  <si>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</si>
  <si>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</si>
  <si>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</si>
  <si>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</si>
  <si>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</si>
  <si>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</si>
  <si>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</si>
  <si>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</si>
  <si>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</si>
  <si>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</si>
  <si>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</si>
  <si>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</si>
  <si>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</si>
  <si>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</si>
  <si>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</si>
  <si>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</si>
  <si>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</si>
  <si>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</si>
  <si>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</si>
  <si>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</si>
  <si>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</si>
  <si>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</si>
  <si>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</si>
  <si>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</si>
  <si>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</si>
  <si>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</si>
  <si>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</si>
  <si>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</si>
  <si>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</si>
  <si>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</si>
  <si>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</si>
  <si>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</si>
  <si>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</si>
  <si>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</si>
  <si>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</si>
  <si>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</si>
  <si>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</si>
  <si>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</si>
  <si>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</si>
  <si>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</si>
  <si>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</si>
  <si>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</si>
  <si>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</si>
  <si>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</si>
  <si>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</si>
  <si>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</si>
  <si>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</si>
  <si>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</si>
  <si>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</si>
  <si>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</si>
  <si>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</si>
  <si>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</si>
  <si>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</si>
  <si>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</si>
  <si>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</si>
  <si>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</si>
  <si>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</si>
  <si>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</si>
  <si>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</si>
  <si>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</si>
  <si>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</si>
  <si>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</si>
  <si>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</si>
  <si>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</si>
  <si>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</si>
  <si>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</si>
  <si>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</si>
  <si>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</si>
  <si>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</si>
  <si>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</si>
  <si>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</si>
  <si>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</si>
  <si>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</si>
  <si>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</si>
  <si>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</si>
  <si>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</si>
  <si>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</si>
  <si>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</si>
  <si>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</si>
  <si>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</si>
  <si>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</si>
  <si>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</si>
  <si>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</si>
  <si>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</si>
  <si>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</si>
  <si>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</si>
  <si>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</si>
  <si>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</si>
  <si>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</si>
  <si>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</si>
  <si>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</si>
  <si>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</si>
  <si>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</si>
  <si>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</si>
  <si>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</si>
  <si>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</si>
  <si>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</si>
  <si>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</si>
  <si>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</si>
  <si>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</si>
  <si>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</si>
  <si>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</si>
  <si>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</si>
  <si>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</si>
  <si>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</si>
  <si>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</si>
  <si>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</si>
  <si>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</si>
  <si>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</si>
  <si>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</si>
  <si>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</si>
  <si>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</si>
  <si>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</si>
  <si>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</si>
  <si>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</si>
  <si>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</si>
  <si>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</si>
  <si>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</si>
  <si>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</si>
  <si>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</si>
  <si>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</si>
  <si>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</si>
  <si>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</si>
  <si>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</si>
  <si>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</si>
  <si>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</si>
  <si>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</si>
  <si>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</si>
  <si>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</si>
  <si>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</si>
  <si>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</si>
  <si>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</si>
  <si>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</si>
  <si>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</si>
  <si>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</si>
  <si>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</si>
  <si>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</si>
  <si>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</si>
  <si>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</si>
  <si>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</si>
  <si>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</si>
  <si>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</si>
  <si>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</si>
  <si>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</si>
  <si>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</si>
  <si>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</si>
  <si>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</si>
  <si>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</si>
  <si>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</si>
  <si>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</si>
  <si>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</si>
  <si>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</si>
  <si>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</si>
  <si>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</si>
  <si>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</si>
  <si>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</si>
  <si>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</si>
  <si>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</si>
  <si>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</si>
  <si>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</si>
  <si>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</si>
  <si>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</si>
  <si>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</si>
  <si>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</si>
  <si>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</si>
  <si>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</si>
  <si>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</si>
  <si>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</si>
  <si>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</si>
  <si>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</si>
  <si>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</si>
  <si>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</si>
  <si>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</si>
  <si>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</si>
  <si>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</si>
  <si>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</si>
  <si>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</si>
  <si>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</si>
  <si>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</si>
  <si>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</si>
  <si>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</si>
  <si>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</si>
  <si>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</si>
  <si>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</si>
  <si>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</si>
  <si>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</si>
  <si>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</si>
  <si>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</si>
  <si>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</si>
  <si>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</si>
  <si>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</si>
  <si>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</si>
  <si>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</si>
  <si>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</si>
  <si>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</si>
  <si>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</si>
  <si>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</si>
  <si>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</si>
  <si>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</si>
  <si>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</si>
  <si>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</si>
  <si>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</si>
  <si>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</si>
  <si>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</si>
  <si>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</si>
  <si>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</si>
  <si>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</si>
  <si>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</si>
  <si>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</si>
  <si>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</si>
  <si>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</si>
  <si>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</si>
  <si>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</si>
  <si>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</si>
  <si>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</si>
  <si>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</si>
  <si>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</si>
  <si>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</si>
  <si>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</si>
  <si>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</si>
  <si>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</si>
  <si>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</si>
  <si>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</si>
  <si>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</si>
  <si>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</si>
  <si>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</si>
  <si>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</si>
  <si>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</si>
  <si>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</si>
  <si>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</si>
  <si>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</si>
  <si>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</si>
  <si>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</si>
  <si>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</si>
  <si>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</si>
  <si>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</si>
  <si>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</si>
  <si>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</si>
  <si>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</si>
  <si>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</si>
  <si>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</si>
  <si>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</si>
  <si>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</si>
  <si>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</si>
  <si>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</si>
  <si>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</si>
  <si>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</si>
  <si>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</si>
  <si>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</si>
  <si>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</si>
  <si>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</si>
  <si>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</si>
  <si>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</si>
  <si>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</si>
  <si>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</si>
  <si>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</si>
  <si>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</si>
  <si>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</si>
  <si>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</si>
  <si>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</si>
  <si>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</si>
  <si>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</si>
  <si>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</si>
  <si>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</si>
  <si>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</si>
  <si>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</si>
  <si>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</si>
  <si>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</si>
  <si>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</si>
  <si>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</si>
  <si>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</si>
  <si>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</si>
  <si>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</si>
  <si>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</si>
  <si>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</si>
  <si>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</si>
  <si>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</si>
  <si>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</si>
  <si>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</si>
  <si>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</si>
  <si>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</si>
  <si>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</si>
  <si>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</si>
  <si>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</si>
  <si>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</si>
  <si>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</si>
  <si>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</si>
  <si>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</si>
  <si>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</si>
  <si>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</si>
  <si>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</si>
  <si>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</si>
  <si>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</si>
  <si>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</si>
  <si>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</si>
  <si>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</si>
  <si>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</si>
  <si>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</si>
  <si>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</si>
  <si>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</si>
  <si>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</si>
  <si>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</si>
  <si>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</si>
  <si>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</si>
  <si>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</si>
  <si>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</si>
  <si>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</si>
  <si>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</si>
  <si>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</si>
  <si>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</si>
  <si>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</si>
  <si>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</si>
  <si>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</si>
  <si>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</si>
  <si>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</si>
  <si>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</si>
  <si>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</si>
  <si>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</si>
  <si>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</si>
  <si>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</si>
  <si>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</si>
  <si>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</si>
  <si>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</si>
  <si>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</si>
  <si>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</si>
  <si>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</si>
  <si>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</si>
  <si>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</si>
  <si>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</si>
  <si>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</si>
  <si>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</si>
  <si>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</si>
  <si>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</si>
  <si>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</si>
  <si>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</si>
  <si>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</si>
  <si>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</si>
  <si>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</si>
  <si>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</si>
  <si>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</si>
  <si>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</si>
  <si>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</si>
  <si>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</si>
  <si>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</si>
  <si>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</si>
  <si>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</si>
  <si>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</si>
  <si>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</si>
  <si>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</si>
  <si>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</si>
  <si>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</si>
  <si>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</si>
  <si>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</si>
  <si>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</si>
  <si>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</si>
  <si>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</si>
  <si>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</si>
  <si>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</si>
  <si>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</si>
  <si>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</si>
  <si>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</si>
  <si>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</si>
  <si>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</si>
  <si>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</si>
  <si>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</si>
  <si>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</si>
  <si>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</si>
  <si>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</si>
  <si>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</si>
  <si>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</si>
  <si>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</si>
  <si>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</si>
  <si>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</si>
  <si>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</si>
  <si>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</si>
  <si>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</si>
  <si>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</si>
  <si>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</si>
  <si>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</si>
  <si>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</si>
  <si>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</si>
  <si>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</si>
  <si>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</si>
  <si>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</si>
  <si>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</si>
  <si>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</si>
  <si>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</si>
  <si>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</si>
  <si>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</si>
  <si>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</si>
  <si>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</si>
  <si>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</si>
  <si>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</si>
  <si>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</si>
  <si>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</si>
  <si>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</si>
  <si>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</si>
  <si>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</si>
  <si>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</si>
  <si>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</si>
  <si>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</si>
  <si>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</si>
  <si>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</si>
  <si>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</si>
  <si>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</si>
  <si>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</si>
  <si>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Nathan Trotter &amp; Co, Inc</t>
  </si>
  <si>
    <t>241 W. Stewart Huston Drive, Coatesville, PA 19320</t>
  </si>
  <si>
    <t>Ben Etherington</t>
  </si>
  <si>
    <t>ben@nathantrotter.com</t>
  </si>
  <si>
    <t>610-524-1440</t>
  </si>
  <si>
    <t>Vice President</t>
  </si>
  <si>
    <t>www.nathantrotter.com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</si>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</sst>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nathantrotter.com/" TargetMode="External"/><Relationship Id="rId2" Type="http://schemas.openxmlformats.org/officeDocument/2006/relationships/hyperlink" Target="mailto:ben@nathantrotter.com" TargetMode="External"/><Relationship Id="rId1" Type="http://schemas.openxmlformats.org/officeDocument/2006/relationships/hyperlink" Target="mailto:ben@nathantrott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18"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9DF31C9-0271-4C14-8852-531792FA74AF}"/>
    </customSheetView>
    <customSheetView guid="{4BDF1A28-30D5-449D-B20E-D6C97EF9FAE1}" showAutoFilter="1">
      <selection activeCell="C174" sqref="C174"/>
      <pageMargins left="0" right="0" top="0" bottom="0" header="0" footer="0"/>
      <pageSetup paperSize="9" orientation="portrait"/>
      <autoFilter ref="B1:N1" xr:uid="{719486B4-6BC7-4425-8952-4AA84989FF8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6E853B7-C48C-4709-BAB0-30FE96D087A9}"/>
    </customSheetView>
    <customSheetView guid="{4BDF1A28-30D5-449D-B20E-D6C97EF9FAE1}" showAutoFilter="1">
      <selection activeCell="C1" sqref="C1:D65536"/>
      <pageMargins left="0" right="0" top="0" bottom="0" header="0" footer="0"/>
      <pageSetup orientation="portrait"/>
      <autoFilter ref="B1:C1" xr:uid="{4244248A-C77E-4DFE-9744-847855CC317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3" sqref="D133:E13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19146</v>
      </c>
      <c r="E12" s="459" t="s">
        <v>18641</v>
      </c>
      <c r="F12" s="460"/>
      <c r="G12" s="372" t="s">
        <v>19148</v>
      </c>
      <c r="H12" s="297"/>
      <c r="I12" s="297"/>
      <c r="J12" s="297"/>
      <c r="K12" s="29"/>
      <c r="L12" s="104"/>
      <c r="P12" s="295" t="str">
        <f>IF(ISBLANK(D12),"",IF(D12="(Delete Cobalt)",IF(ISBLANK(D14),"",D14),D12))</f>
        <v/>
      </c>
      <c r="Q12" s="296" t="str">
        <f>IF(P13="",P12,IF(P12="",P13,IF(P12&gt;P13,P13,P12)))</f>
        <v>Copper</v>
      </c>
      <c r="R12" s="296" t="str">
        <f>Q12</f>
        <v>Copper</v>
      </c>
      <c r="S12" s="296" t="str">
        <f t="shared" ref="S12" si="0">IF(R13="",R12,IF(R12="",R13,IF(R12&gt;R13,R13,R12)))</f>
        <v>Copper</v>
      </c>
      <c r="T12" s="296" t="str">
        <f t="shared" ref="T12" si="1">S12</f>
        <v>Copper</v>
      </c>
      <c r="U12" s="296" t="str">
        <f t="shared" ref="U12" si="2">IF(T13="",T12,IF(T12="",T13,IF(T12&gt;T13,T13,T12)))</f>
        <v>Copper</v>
      </c>
      <c r="V12" s="296" t="str">
        <f t="shared" ref="V12" si="3">U12</f>
        <v>Copper</v>
      </c>
      <c r="W12" s="296" t="str">
        <f t="shared" ref="W12" si="4">IF(V13="",V12,IF(V12="",V13,IF(V12&gt;V13,V13,V12)))</f>
        <v>Copper</v>
      </c>
      <c r="X12" s="296" t="str">
        <f t="shared" ref="X12" si="5">W12</f>
        <v>Copper</v>
      </c>
      <c r="Y12" s="296" t="str">
        <f t="shared" ref="Y12" si="6">IF(X13="",X12,IF(X12="",X13,IF(X12&gt;X13,X13,X12)))</f>
        <v>Copper</v>
      </c>
      <c r="Z12" s="296" t="str">
        <f t="shared" ref="Z12" si="7">Y12</f>
        <v>Copper</v>
      </c>
      <c r="AA12" s="296" t="str">
        <f>Z12</f>
        <v>Copper</v>
      </c>
      <c r="AB12" s="2"/>
      <c r="AC12" s="2"/>
      <c r="AD12" s="2"/>
      <c r="AE12" s="2"/>
      <c r="AF12" s="2"/>
      <c r="AG12" s="2"/>
    </row>
    <row r="13" spans="1:34" ht="15.75">
      <c r="A13" s="31"/>
      <c r="B13" s="458" t="e">
        <f ca="1">OFFSET(L!$C$1,MATCH("Declaration"&amp;ADDRESS(ROW(),COLUMN(),4),L!$A:$A,0)-1,SL,,)</f>
        <v>#N/A</v>
      </c>
      <c r="C13" s="112"/>
      <c r="D13" s="372" t="s">
        <v>19149</v>
      </c>
      <c r="E13" s="459" t="s">
        <v>19150</v>
      </c>
      <c r="F13" s="460"/>
      <c r="G13" s="372" t="s">
        <v>18642</v>
      </c>
      <c r="H13" s="298"/>
      <c r="I13" s="298"/>
      <c r="J13" s="298"/>
      <c r="K13" s="29"/>
      <c r="L13" s="104"/>
      <c r="P13" s="295" t="str">
        <f>IF(ISBLANK(E12),"",IF(E12="(Delete Copper)",IF(ISBLANK(E14),"",E14),E12))</f>
        <v>Copper</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Nickel</v>
      </c>
      <c r="X13" s="296" t="str">
        <f t="shared" si="8"/>
        <v>Nickel</v>
      </c>
      <c r="Y13" s="296" t="str">
        <f t="shared" ref="Y13" si="12">IF(X13="",X13,IF(X12="",X12,IF(X12&gt;X13,X12,X13)))</f>
        <v>Nickel</v>
      </c>
      <c r="Z13" s="296" t="str">
        <f t="shared" si="8"/>
        <v>Nickel</v>
      </c>
      <c r="AA13" s="296" t="str" cm="1">
        <f t="array" ref="AA13">_xlfn.IFNA(INDEX($Z$12:$Z$21,MATCH(0,COUNTIF($AA$12:$AA12,$Z$12:$Z$21),0)),"")</f>
        <v>Nickel</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t="s">
        <v>20052</v>
      </c>
      <c r="E18" s="425"/>
      <c r="F18" s="425"/>
      <c r="G18" s="425"/>
      <c r="H18" s="425"/>
      <c r="I18" s="425"/>
      <c r="J18" s="426"/>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20053</v>
      </c>
      <c r="E19" s="425"/>
      <c r="F19" s="425"/>
      <c r="G19" s="425"/>
      <c r="H19" s="425"/>
      <c r="I19" s="425"/>
      <c r="J19" s="426"/>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20054</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20055</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20053</v>
      </c>
      <c r="E22" s="425"/>
      <c r="F22" s="425"/>
      <c r="G22" s="425"/>
      <c r="H22" s="425"/>
      <c r="I22" s="425"/>
      <c r="J22" s="426"/>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24" t="s">
        <v>20056</v>
      </c>
      <c r="E23" s="425"/>
      <c r="F23" s="425"/>
      <c r="G23" s="425"/>
      <c r="H23" s="425"/>
      <c r="I23" s="425"/>
      <c r="J23" s="426"/>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2" t="s">
        <v>20054</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20055</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45778</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Copper(*)</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Nickel(*)</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Copper(*)</v>
      </c>
      <c r="C42" s="28"/>
      <c r="D42" s="403" t="s">
        <v>25</v>
      </c>
      <c r="E42" s="404"/>
      <c r="F42" s="8"/>
      <c r="G42" s="405"/>
      <c r="H42" s="406"/>
      <c r="I42" s="406"/>
      <c r="J42" s="407"/>
      <c r="K42" s="29"/>
      <c r="L42" s="105"/>
      <c r="P42" s="301" t="str">
        <f>IF(OR(D30="No",D30="Unknown",D30="Not declaring"),"",O30)</f>
        <v>(*)</v>
      </c>
      <c r="R42" s="2"/>
      <c r="S42" s="302" t="str">
        <f>IF(COUNTIF(D42,"Yes"),AA12,"")</f>
        <v>Copper</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Nickel(*)</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Nickel</v>
      </c>
      <c r="T43" s="303" t="str">
        <f>IF(S43="",S43,IF(S42="",S42,IF(S42&gt;S43,S42,S43)))</f>
        <v>Nickel</v>
      </c>
      <c r="U43" s="303" t="str">
        <f t="shared" ref="U43" si="47">IF(T44="",T43,IF(T43="",T44,IF(T43&gt;T44,T44,T43)))</f>
        <v>Nickel</v>
      </c>
      <c r="V43" s="303" t="str">
        <f t="shared" ref="V43" si="48">IF(U43="",U43,IF(U42="",U42,IF(U42&gt;U43,U42,U43)))</f>
        <v>Nickel</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70.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Copper(*)</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Nickel(*)</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46.5" customHeight="1">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50.2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Copper(*)</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Nickel(*)</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Copper(*)</v>
      </c>
      <c r="C78" s="28"/>
      <c r="D78" s="403" t="s">
        <v>20058</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Nickel(*)</v>
      </c>
      <c r="C79" s="28"/>
      <c r="D79" s="403" t="s">
        <v>20058</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Copper(*)</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Nickel(*)</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Copper(*)</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Nickel(*)</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20057</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Copper(*)</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Nickel(*)</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EE388B8E-48C6-4351-B414-F7CB3F63FAA8}"/>
    <hyperlink ref="D24" r:id="rId2" xr:uid="{B53AE18D-D955-466F-87BC-77E458242B91}"/>
    <hyperlink ref="G117" r:id="rId3" xr:uid="{A01674BC-9861-4AC0-92D4-F6449BF4182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6" sqref="C6"/>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
        <v>18642</v>
      </c>
      <c r="C5" s="152" t="s">
        <v>18902</v>
      </c>
      <c r="D5" s="149"/>
      <c r="E5" s="149" t="str">
        <f ca="1">IF(ISERROR($V5),"",OFFSET('Smelter Look-up'!$D$4,$V5-4,0)&amp;"")</f>
        <v>FINLAND</v>
      </c>
      <c r="F5" s="149" t="str">
        <f ca="1">IF(ISERROR($V5),"",OFFSET('Smelter Look-up'!$E$4,$V5-4,0))</f>
        <v>CID004008</v>
      </c>
      <c r="G5" s="149" t="str">
        <f ca="1">IF(C5=$X$4,"Enter smelter details",IF(ISERROR($V5),"",OFFSET('Smelter Look-up'!$F$4,$V5-4,0)))</f>
        <v>RMI</v>
      </c>
      <c r="H5" s="206">
        <f ca="1">IF(ISERROR($V5),"",OFFSET('Smelter Look-up'!$G$4,$V5-4,0))</f>
        <v>0</v>
      </c>
      <c r="I5" s="207" t="str">
        <f ca="1">IF(ISERROR($V5),"",OFFSET('Smelter Look-up'!$H$4,$V5-4,0))</f>
        <v>Harjavalta</v>
      </c>
      <c r="J5" s="207" t="str">
        <f ca="1">IF(ISERROR($V5),"",OFFSET('Smelter Look-up'!$I$4,$V5-4,0))</f>
        <v>Satakunta</v>
      </c>
      <c r="K5" s="150"/>
      <c r="L5" s="150"/>
      <c r="M5" s="150"/>
      <c r="N5" s="150"/>
      <c r="O5" s="150"/>
      <c r="P5" s="209"/>
      <c r="Q5" s="151"/>
      <c r="R5" s="149" t="str">
        <f ca="1">IF(ISERROR($V5),"",OFFSET('Smelter Look-up'!$C$4,$V5-4,0)&amp;"")</f>
        <v>NORILSK NICKEL HARJAVALTA OY</v>
      </c>
      <c r="S5" s="155" t="str">
        <f t="shared" ref="S5:S12" ca="1" si="0">IF(B5="","",IF(ISERROR(MATCH($E5,CL,0)),"Unknown",INDIRECT("'C'!$A$"&amp;MATCH($E5,CL,0)+1)))</f>
        <v>FI</v>
      </c>
      <c r="T5" s="155" t="str">
        <f ca="1">IF(B5="","",IF(ISERROR(MATCH($J5,SorP!$B$1:$B$6226,0)),"",INDIRECT("'SorP'!$A$"&amp;MATCH($S5&amp;$J5,SorP!C:C,0))))</f>
        <v>FI-17</v>
      </c>
      <c r="U5" s="168"/>
      <c r="V5" s="169">
        <f>IF(C5="",NA(),MATCH($B5&amp;$C5,'Smelter Look-up'!$J:$J,0))</f>
        <v>416</v>
      </c>
      <c r="X5" s="170">
        <f t="shared" ref="X5:X12" ca="1" si="1">IF(AND(C5="Smelter not listed",OR(LEN(D5)=0,LEN(E5)=0)),1,0)</f>
        <v>0</v>
      </c>
      <c r="AB5" s="314" t="str">
        <f t="shared" ref="AB5:AB12" si="2">IF(C5="","",B5)</f>
        <v>Nickel</v>
      </c>
    </row>
    <row r="6" spans="1:34" s="170" customFormat="1" ht="20.25">
      <c r="A6" s="198"/>
      <c r="B6" s="304" t="s">
        <v>18641</v>
      </c>
      <c r="C6" s="152" t="s">
        <v>18755</v>
      </c>
      <c r="D6" s="149"/>
      <c r="E6" s="149" t="str">
        <f ca="1">IF(ISERROR($V6),"",OFFSET('Smelter Look-up'!$D$4,$V6-4,0)&amp;"")</f>
        <v>CHILE</v>
      </c>
      <c r="F6" s="149" t="str">
        <f ca="1">IF(ISERROR($V6),"",OFFSET('Smelter Look-up'!$E$4,$V6-4,0))</f>
        <v>CID004128</v>
      </c>
      <c r="G6" s="149" t="str">
        <f ca="1">IF(C6=$X$4,"Enter smelter details",IF(ISERROR($V6),"",OFFSET('Smelter Look-up'!$F$4,$V6-4,0)))</f>
        <v>RMI</v>
      </c>
      <c r="H6" s="206">
        <f ca="1">IF(ISERROR($V6),"",OFFSET('Smelter Look-up'!$G$4,$V6-4,0))</f>
        <v>0</v>
      </c>
      <c r="I6" s="207" t="str">
        <f ca="1">IF(ISERROR($V6),"",OFFSET('Smelter Look-up'!$H$4,$V6-4,0))</f>
        <v>Calama</v>
      </c>
      <c r="J6" s="207" t="str">
        <f ca="1">IF(ISERROR($V6),"",OFFSET('Smelter Look-up'!$I$4,$V6-4,0))</f>
        <v>Antofagasta</v>
      </c>
      <c r="K6" s="150"/>
      <c r="L6" s="150"/>
      <c r="M6" s="150"/>
      <c r="N6" s="150"/>
      <c r="O6" s="150"/>
      <c r="P6" s="209"/>
      <c r="Q6" s="151"/>
      <c r="R6" s="149" t="str">
        <f ca="1">IF(ISERROR($V6),"",OFFSET('Smelter Look-up'!$C$4,$V6-4,0)&amp;"")</f>
        <v>Radomiro Tomic</v>
      </c>
      <c r="S6" s="155" t="str">
        <f t="shared" ca="1" si="0"/>
        <v>CL</v>
      </c>
      <c r="T6" s="155" t="str">
        <f ca="1">IF(B6="","",IF(ISERROR(MATCH($J6,SorP!$B$1:$B$6226,0)),"",INDIRECT("'SorP'!$A$"&amp;MATCH($S6&amp;$J6,SorP!C:C,0))))</f>
        <v>CL-AN</v>
      </c>
      <c r="U6" s="168"/>
      <c r="V6" s="169">
        <f>IF(C6="",NA(),MATCH($B6&amp;$C6,'Smelter Look-up'!$J:$J,0))</f>
        <v>251</v>
      </c>
      <c r="X6" s="170">
        <f t="shared" ca="1" si="1"/>
        <v>0</v>
      </c>
      <c r="AB6" s="314" t="str">
        <f t="shared" si="2"/>
        <v>Copper</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Nathan Trotter &amp; Co,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Ben Etherington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ben@nathantrotter.com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610-524-1440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Ben Etherington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ben@nathantrotter.com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Copper(*)</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Nickel(*)</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Copper(*)</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Nickel(*)</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Copper(*)</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Nickel(*)</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Copper(*)</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Nickel(*)</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Copper(*)</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Nickel(*)</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Copper(*)</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Nickel(*)</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www.nathantrotter.com</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Copper</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Nickel</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Brauch</cp:lastModifiedBy>
  <cp:revision/>
  <dcterms:created xsi:type="dcterms:W3CDTF">2010-06-21T21:00:23Z</dcterms:created>
  <dcterms:modified xsi:type="dcterms:W3CDTF">2025-05-05T19:08:56Z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